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3"/>
  </bookViews>
  <sheets>
    <sheet name="table CONIFERES" sheetId="2" r:id="rId1"/>
    <sheet name="table FEUILLUS" sheetId="6" r:id="rId2"/>
    <sheet name="Calculs décomposition" sheetId="4" r:id="rId3"/>
    <sheet name="Calculs recomposition" sheetId="5" r:id="rId4"/>
  </sheets>
  <calcPr calcId="162913"/>
</workbook>
</file>

<file path=xl/calcChain.xml><?xml version="1.0" encoding="utf-8"?>
<calcChain xmlns="http://schemas.openxmlformats.org/spreadsheetml/2006/main">
  <c r="C12" i="5" l="1"/>
  <c r="F12" i="5"/>
  <c r="G12" i="5"/>
  <c r="J12" i="5"/>
  <c r="J67" i="5" s="1"/>
  <c r="B12" i="5"/>
  <c r="K11" i="5"/>
  <c r="D12" i="5" s="1"/>
  <c r="H84" i="4"/>
  <c r="H85" i="4" s="1"/>
  <c r="E84" i="4"/>
  <c r="E85" i="4" s="1"/>
  <c r="C12" i="4"/>
  <c r="C114" i="4" s="1"/>
  <c r="D12" i="4"/>
  <c r="D109" i="4" s="1"/>
  <c r="E12" i="4"/>
  <c r="D104" i="4" s="1"/>
  <c r="D105" i="4" s="1"/>
  <c r="F12" i="4"/>
  <c r="E99" i="4" s="1"/>
  <c r="E100" i="4" s="1"/>
  <c r="G12" i="4"/>
  <c r="C94" i="4" s="1"/>
  <c r="C95" i="4" s="1"/>
  <c r="H12" i="4"/>
  <c r="B89" i="4" s="1"/>
  <c r="I12" i="4"/>
  <c r="B84" i="4" s="1"/>
  <c r="J12" i="4"/>
  <c r="C79" i="4" s="1"/>
  <c r="C80" i="4" s="1"/>
  <c r="K12" i="4"/>
  <c r="B12" i="4"/>
  <c r="B119" i="4" s="1"/>
  <c r="B68" i="5" l="1"/>
  <c r="F68" i="5"/>
  <c r="J68" i="5"/>
  <c r="J69" i="5"/>
  <c r="D68" i="5"/>
  <c r="D69" i="5" s="1"/>
  <c r="G69" i="5"/>
  <c r="I68" i="5"/>
  <c r="L69" i="5"/>
  <c r="I69" i="5"/>
  <c r="C68" i="5"/>
  <c r="G68" i="5"/>
  <c r="H68" i="5"/>
  <c r="H69" i="5" s="1"/>
  <c r="C69" i="5"/>
  <c r="E68" i="5"/>
  <c r="E69" i="5" s="1"/>
  <c r="D94" i="4"/>
  <c r="D95" i="4" s="1"/>
  <c r="F84" i="4"/>
  <c r="F85" i="4" s="1"/>
  <c r="E104" i="4"/>
  <c r="E105" i="4" s="1"/>
  <c r="I12" i="5"/>
  <c r="I71" i="5" s="1"/>
  <c r="E12" i="5"/>
  <c r="G84" i="4"/>
  <c r="G85" i="4" s="1"/>
  <c r="H12" i="5"/>
  <c r="D79" i="4"/>
  <c r="D80" i="4" s="1"/>
  <c r="F79" i="4"/>
  <c r="F80" i="4" s="1"/>
  <c r="I84" i="4"/>
  <c r="I85" i="4" s="1"/>
  <c r="H79" i="4"/>
  <c r="H80" i="4" s="1"/>
  <c r="C84" i="4"/>
  <c r="C85" i="4" s="1"/>
  <c r="F94" i="4"/>
  <c r="F95" i="4" s="1"/>
  <c r="D84" i="4"/>
  <c r="D85" i="4" s="1"/>
  <c r="C104" i="4"/>
  <c r="C105" i="4" s="1"/>
  <c r="B114" i="4"/>
  <c r="K114" i="4" s="1"/>
  <c r="B120" i="4"/>
  <c r="K119" i="4"/>
  <c r="D110" i="4"/>
  <c r="C115" i="4"/>
  <c r="B85" i="4"/>
  <c r="B90" i="4"/>
  <c r="F99" i="4"/>
  <c r="E79" i="4"/>
  <c r="E80" i="4" s="1"/>
  <c r="D89" i="4"/>
  <c r="D90" i="4" s="1"/>
  <c r="E94" i="4"/>
  <c r="E95" i="4" s="1"/>
  <c r="B104" i="4"/>
  <c r="G79" i="4"/>
  <c r="G80" i="4" s="1"/>
  <c r="F89" i="4"/>
  <c r="F90" i="4" s="1"/>
  <c r="G94" i="4"/>
  <c r="C89" i="4"/>
  <c r="C90" i="4" s="1"/>
  <c r="E89" i="4"/>
  <c r="E90" i="4" s="1"/>
  <c r="G89" i="4"/>
  <c r="G90" i="4" s="1"/>
  <c r="B99" i="4"/>
  <c r="I79" i="4"/>
  <c r="I80" i="4" s="1"/>
  <c r="H89" i="4"/>
  <c r="C99" i="4"/>
  <c r="C100" i="4" s="1"/>
  <c r="B109" i="4"/>
  <c r="B79" i="4"/>
  <c r="J79" i="4"/>
  <c r="B94" i="4"/>
  <c r="D99" i="4"/>
  <c r="D100" i="4" s="1"/>
  <c r="C109" i="4"/>
  <c r="C110" i="4" s="1"/>
  <c r="H75" i="5" l="1"/>
  <c r="B115" i="4"/>
  <c r="L73" i="5"/>
  <c r="D73" i="5"/>
  <c r="H73" i="5"/>
  <c r="C72" i="5"/>
  <c r="G72" i="5"/>
  <c r="B73" i="5"/>
  <c r="E72" i="5"/>
  <c r="C73" i="5"/>
  <c r="B72" i="5"/>
  <c r="D72" i="5"/>
  <c r="H72" i="5"/>
  <c r="F73" i="5"/>
  <c r="I72" i="5"/>
  <c r="I73" i="5" s="1"/>
  <c r="G73" i="5"/>
  <c r="F72" i="5"/>
  <c r="F69" i="5"/>
  <c r="K12" i="5"/>
  <c r="B69" i="5"/>
  <c r="D125" i="4"/>
  <c r="I125" i="4"/>
  <c r="K84" i="4"/>
  <c r="K109" i="4"/>
  <c r="B110" i="4"/>
  <c r="F125" i="4"/>
  <c r="F100" i="4"/>
  <c r="K85" i="4"/>
  <c r="G95" i="4"/>
  <c r="G125" i="4"/>
  <c r="H125" i="4"/>
  <c r="H90" i="4"/>
  <c r="K89" i="4"/>
  <c r="K94" i="4"/>
  <c r="B95" i="4"/>
  <c r="K99" i="4"/>
  <c r="B100" i="4"/>
  <c r="B105" i="4"/>
  <c r="K104" i="4"/>
  <c r="K90" i="4"/>
  <c r="B125" i="4"/>
  <c r="J80" i="4"/>
  <c r="J125" i="4"/>
  <c r="K120" i="4"/>
  <c r="B80" i="4"/>
  <c r="K79" i="4"/>
  <c r="E125" i="4"/>
  <c r="K115" i="4"/>
  <c r="C125" i="4"/>
  <c r="L5" i="5"/>
  <c r="C77" i="5" l="1"/>
  <c r="G77" i="5"/>
  <c r="C76" i="5"/>
  <c r="G76" i="5"/>
  <c r="B77" i="5"/>
  <c r="F76" i="5"/>
  <c r="D76" i="5"/>
  <c r="H76" i="5"/>
  <c r="H77" i="5" s="1"/>
  <c r="E76" i="5"/>
  <c r="E77" i="5" s="1"/>
  <c r="L77" i="5"/>
  <c r="B76" i="5"/>
  <c r="E73" i="5"/>
  <c r="K73" i="5" s="1"/>
  <c r="G79" i="5"/>
  <c r="K69" i="5"/>
  <c r="K80" i="4"/>
  <c r="K105" i="4"/>
  <c r="K100" i="4"/>
  <c r="K110" i="4"/>
  <c r="K95" i="4"/>
  <c r="K125" i="4"/>
  <c r="J126" i="4" s="1"/>
  <c r="G6" i="5"/>
  <c r="F6" i="5"/>
  <c r="B80" i="5" l="1"/>
  <c r="F80" i="5"/>
  <c r="F83" i="5" s="1"/>
  <c r="E80" i="5"/>
  <c r="F81" i="5"/>
  <c r="C80" i="5"/>
  <c r="G80" i="5"/>
  <c r="G81" i="5" s="1"/>
  <c r="L81" i="5"/>
  <c r="C81" i="5"/>
  <c r="D80" i="5"/>
  <c r="D81" i="5" s="1"/>
  <c r="B81" i="5"/>
  <c r="F77" i="5"/>
  <c r="K77" i="5"/>
  <c r="D77" i="5"/>
  <c r="H126" i="4"/>
  <c r="H13" i="4" s="1"/>
  <c r="J13" i="4"/>
  <c r="J127" i="4"/>
  <c r="I126" i="4"/>
  <c r="D126" i="4"/>
  <c r="F126" i="4"/>
  <c r="B126" i="4"/>
  <c r="G126" i="4"/>
  <c r="C126" i="4"/>
  <c r="M79" i="4"/>
  <c r="E126" i="4"/>
  <c r="L5" i="4"/>
  <c r="C6" i="4" s="1"/>
  <c r="BR203" i="2"/>
  <c r="BQ203" i="2"/>
  <c r="BJ203" i="2"/>
  <c r="BI203" i="2"/>
  <c r="BH203" i="2"/>
  <c r="BG203" i="2"/>
  <c r="BF203" i="2"/>
  <c r="BE203" i="2"/>
  <c r="BD203" i="2"/>
  <c r="BC203" i="2"/>
  <c r="BB203" i="2"/>
  <c r="AY203" i="2"/>
  <c r="AX203" i="2"/>
  <c r="AW203" i="2"/>
  <c r="AV203" i="2"/>
  <c r="AU203" i="2"/>
  <c r="AT203" i="2"/>
  <c r="AS203" i="2"/>
  <c r="AR203" i="2"/>
  <c r="AO203" i="2"/>
  <c r="AN203" i="2"/>
  <c r="AM203" i="2"/>
  <c r="AL203" i="2"/>
  <c r="AK203" i="2"/>
  <c r="AJ203" i="2"/>
  <c r="AI203" i="2"/>
  <c r="AF203" i="2"/>
  <c r="AE203" i="2"/>
  <c r="AD203" i="2"/>
  <c r="AC203" i="2"/>
  <c r="AB203" i="2"/>
  <c r="AA203" i="2"/>
  <c r="Z202" i="2"/>
  <c r="AB202" i="2" s="1"/>
  <c r="X203" i="2"/>
  <c r="W203" i="2"/>
  <c r="V203" i="2"/>
  <c r="U203" i="2"/>
  <c r="T203" i="2"/>
  <c r="AA202" i="2" l="1"/>
  <c r="Z201" i="2"/>
  <c r="AF202" i="2"/>
  <c r="AE202" i="2"/>
  <c r="AD202" i="2"/>
  <c r="AC202" i="2"/>
  <c r="E87" i="5"/>
  <c r="E81" i="5"/>
  <c r="K81" i="5"/>
  <c r="D84" i="5"/>
  <c r="F84" i="5"/>
  <c r="F85" i="5" s="1"/>
  <c r="C84" i="5"/>
  <c r="C85" i="5" s="1"/>
  <c r="L85" i="5"/>
  <c r="E84" i="5"/>
  <c r="E85" i="5" s="1"/>
  <c r="B84" i="5"/>
  <c r="B85" i="5" s="1"/>
  <c r="H127" i="4"/>
  <c r="I127" i="4"/>
  <c r="I13" i="4"/>
  <c r="B13" i="4"/>
  <c r="K126" i="4"/>
  <c r="B127" i="4"/>
  <c r="F13" i="4"/>
  <c r="F127" i="4"/>
  <c r="E86" i="4"/>
  <c r="G86" i="4"/>
  <c r="F81" i="4"/>
  <c r="C96" i="4"/>
  <c r="F86" i="4"/>
  <c r="I86" i="4"/>
  <c r="C86" i="4"/>
  <c r="C81" i="4"/>
  <c r="F96" i="4"/>
  <c r="D81" i="4"/>
  <c r="E101" i="4"/>
  <c r="H86" i="4"/>
  <c r="H81" i="4"/>
  <c r="C106" i="4"/>
  <c r="D86" i="4"/>
  <c r="D96" i="4"/>
  <c r="D106" i="4"/>
  <c r="C116" i="4"/>
  <c r="E91" i="4"/>
  <c r="E106" i="4"/>
  <c r="F91" i="4"/>
  <c r="D91" i="4"/>
  <c r="C101" i="4"/>
  <c r="D111" i="4"/>
  <c r="G91" i="4"/>
  <c r="D101" i="4"/>
  <c r="E96" i="4"/>
  <c r="B116" i="4"/>
  <c r="K116" i="4" s="1"/>
  <c r="I81" i="4"/>
  <c r="B121" i="4"/>
  <c r="K121" i="4" s="1"/>
  <c r="G81" i="4"/>
  <c r="B91" i="4"/>
  <c r="C91" i="4"/>
  <c r="B86" i="4"/>
  <c r="C111" i="4"/>
  <c r="E81" i="4"/>
  <c r="J81" i="4"/>
  <c r="G96" i="4"/>
  <c r="B81" i="4"/>
  <c r="B96" i="4"/>
  <c r="H91" i="4"/>
  <c r="F101" i="4"/>
  <c r="B101" i="4"/>
  <c r="B111" i="4"/>
  <c r="K111" i="4" s="1"/>
  <c r="B106" i="4"/>
  <c r="E13" i="4"/>
  <c r="E127" i="4"/>
  <c r="C13" i="4"/>
  <c r="C127" i="4"/>
  <c r="D13" i="4"/>
  <c r="D127" i="4"/>
  <c r="G13" i="4"/>
  <c r="G127" i="4"/>
  <c r="F6" i="4"/>
  <c r="G6" i="4"/>
  <c r="Z200" i="2" l="1"/>
  <c r="AF201" i="2"/>
  <c r="AE201" i="2"/>
  <c r="AD201" i="2"/>
  <c r="AC201" i="2"/>
  <c r="AB201" i="2"/>
  <c r="AA201" i="2"/>
  <c r="L89" i="5"/>
  <c r="E88" i="5"/>
  <c r="C88" i="5"/>
  <c r="C89" i="5"/>
  <c r="B88" i="5"/>
  <c r="E89" i="5"/>
  <c r="D88" i="5"/>
  <c r="D91" i="5" s="1"/>
  <c r="D85" i="5"/>
  <c r="K85" i="5" s="1"/>
  <c r="K81" i="4"/>
  <c r="K106" i="4"/>
  <c r="K13" i="4"/>
  <c r="K101" i="4"/>
  <c r="K86" i="4"/>
  <c r="K96" i="4"/>
  <c r="K91" i="4"/>
  <c r="C92" i="5" l="1"/>
  <c r="C93" i="5" s="1"/>
  <c r="B92" i="5"/>
  <c r="L93" i="5"/>
  <c r="D92" i="5"/>
  <c r="D93" i="5" s="1"/>
  <c r="C95" i="5"/>
  <c r="D89" i="5"/>
  <c r="B89" i="5"/>
  <c r="Z199" i="2"/>
  <c r="AE200" i="2"/>
  <c r="AF200" i="2"/>
  <c r="AB200" i="2"/>
  <c r="AA200" i="2"/>
  <c r="AC200" i="2"/>
  <c r="AD200" i="2"/>
  <c r="E6" i="4"/>
  <c r="K6" i="4"/>
  <c r="D6" i="4"/>
  <c r="B6" i="4"/>
  <c r="J6" i="4"/>
  <c r="I6" i="4"/>
  <c r="H6" i="4"/>
  <c r="Z198" i="2" l="1"/>
  <c r="AF199" i="2"/>
  <c r="AE199" i="2"/>
  <c r="AD199" i="2"/>
  <c r="AC199" i="2"/>
  <c r="AB199" i="2"/>
  <c r="AA199" i="2"/>
  <c r="K89" i="5"/>
  <c r="B93" i="5"/>
  <c r="K93" i="5" s="1"/>
  <c r="C96" i="5"/>
  <c r="C97" i="5" s="1"/>
  <c r="L97" i="5"/>
  <c r="B96" i="5"/>
  <c r="B99" i="5" s="1"/>
  <c r="L6" i="4"/>
  <c r="B100" i="5" l="1"/>
  <c r="L101" i="5"/>
  <c r="B101" i="5"/>
  <c r="K101" i="5" s="1"/>
  <c r="B97" i="5"/>
  <c r="K97" i="5" s="1"/>
  <c r="Z197" i="2"/>
  <c r="AF198" i="2"/>
  <c r="AE198" i="2"/>
  <c r="AD198" i="2"/>
  <c r="AC198" i="2"/>
  <c r="AB198" i="2"/>
  <c r="AA198" i="2"/>
  <c r="L103" i="5" l="1"/>
  <c r="M101" i="5" s="1"/>
  <c r="Z196" i="2"/>
  <c r="AF197" i="2"/>
  <c r="AE197" i="2"/>
  <c r="AD197" i="2"/>
  <c r="AC197" i="2"/>
  <c r="AB197" i="2"/>
  <c r="AA197" i="2"/>
  <c r="B13" i="5" l="1"/>
  <c r="Z195" i="2"/>
  <c r="AF196" i="2"/>
  <c r="AC196" i="2"/>
  <c r="AB196" i="2"/>
  <c r="AA196" i="2"/>
  <c r="AD196" i="2"/>
  <c r="AE196" i="2"/>
  <c r="M69" i="5"/>
  <c r="J13" i="5" s="1"/>
  <c r="M73" i="5"/>
  <c r="I13" i="5" s="1"/>
  <c r="M77" i="5"/>
  <c r="H13" i="5" s="1"/>
  <c r="M81" i="5"/>
  <c r="G13" i="5" s="1"/>
  <c r="M85" i="5"/>
  <c r="F13" i="5" s="1"/>
  <c r="M89" i="5"/>
  <c r="E13" i="5" s="1"/>
  <c r="M93" i="5"/>
  <c r="D13" i="5" s="1"/>
  <c r="M97" i="5"/>
  <c r="C13" i="5" s="1"/>
  <c r="BU202" i="2"/>
  <c r="BO202" i="2"/>
  <c r="BL202" i="2"/>
  <c r="BL201" i="2"/>
  <c r="BP201" i="2" s="1"/>
  <c r="BA202" i="2"/>
  <c r="BA201" i="2" s="1"/>
  <c r="BA200" i="2" l="1"/>
  <c r="BJ201" i="2"/>
  <c r="BI201" i="2"/>
  <c r="BH201" i="2"/>
  <c r="BG201" i="2"/>
  <c r="BF201" i="2"/>
  <c r="BE201" i="2"/>
  <c r="BD201" i="2"/>
  <c r="BC201" i="2"/>
  <c r="BB201" i="2"/>
  <c r="BR202" i="2"/>
  <c r="BQ202" i="2"/>
  <c r="BP202" i="2"/>
  <c r="BV202" i="2"/>
  <c r="BS201" i="2"/>
  <c r="BM201" i="2"/>
  <c r="Z194" i="2"/>
  <c r="AF195" i="2"/>
  <c r="AE195" i="2"/>
  <c r="AD195" i="2"/>
  <c r="AC195" i="2"/>
  <c r="AB195" i="2"/>
  <c r="AA195" i="2"/>
  <c r="BT201" i="2"/>
  <c r="BM202" i="2"/>
  <c r="BS202" i="2"/>
  <c r="BV201" i="2"/>
  <c r="M103" i="5"/>
  <c r="K13" i="5" s="1"/>
  <c r="BL200" i="2"/>
  <c r="BR201" i="2"/>
  <c r="BQ201" i="2"/>
  <c r="BN201" i="2"/>
  <c r="BJ202" i="2"/>
  <c r="BI202" i="2"/>
  <c r="BH202" i="2"/>
  <c r="BG202" i="2"/>
  <c r="BF202" i="2"/>
  <c r="BE202" i="2"/>
  <c r="BD202" i="2"/>
  <c r="BC202" i="2"/>
  <c r="BB202" i="2"/>
  <c r="BN202" i="2"/>
  <c r="BT202" i="2"/>
  <c r="BU201" i="2"/>
  <c r="BO201" i="2"/>
  <c r="AQ202" i="2"/>
  <c r="AQ201" i="2" l="1"/>
  <c r="AY202" i="2"/>
  <c r="AX202" i="2"/>
  <c r="AW202" i="2"/>
  <c r="AV202" i="2"/>
  <c r="AU202" i="2"/>
  <c r="AT202" i="2"/>
  <c r="AS202" i="2"/>
  <c r="AR202" i="2"/>
  <c r="BL199" i="2"/>
  <c r="BR200" i="2"/>
  <c r="BQ200" i="2"/>
  <c r="BO200" i="2"/>
  <c r="BU200" i="2"/>
  <c r="BP200" i="2"/>
  <c r="BV200" i="2"/>
  <c r="BM200" i="2"/>
  <c r="BS200" i="2"/>
  <c r="BT200" i="2"/>
  <c r="BN200" i="2"/>
  <c r="Z193" i="2"/>
  <c r="AF194" i="2"/>
  <c r="AE194" i="2"/>
  <c r="AD194" i="2"/>
  <c r="AC194" i="2"/>
  <c r="AB194" i="2"/>
  <c r="AA194" i="2"/>
  <c r="BA199" i="2"/>
  <c r="BH200" i="2"/>
  <c r="BG200" i="2"/>
  <c r="BJ200" i="2"/>
  <c r="BI200" i="2"/>
  <c r="BF200" i="2"/>
  <c r="BE200" i="2"/>
  <c r="BD200" i="2"/>
  <c r="BC200" i="2"/>
  <c r="BB200" i="2"/>
  <c r="BA198" i="2" l="1"/>
  <c r="BJ199" i="2"/>
  <c r="BI199" i="2"/>
  <c r="BH199" i="2"/>
  <c r="BG199" i="2"/>
  <c r="BF199" i="2"/>
  <c r="BE199" i="2"/>
  <c r="BD199" i="2"/>
  <c r="BC199" i="2"/>
  <c r="BB199" i="2"/>
  <c r="BL198" i="2"/>
  <c r="BQ199" i="2"/>
  <c r="BR199" i="2"/>
  <c r="BO199" i="2"/>
  <c r="BU199" i="2"/>
  <c r="BP199" i="2"/>
  <c r="BV199" i="2"/>
  <c r="BM199" i="2"/>
  <c r="BS199" i="2"/>
  <c r="BN199" i="2"/>
  <c r="BT199" i="2"/>
  <c r="Z192" i="2"/>
  <c r="AF193" i="2"/>
  <c r="AE193" i="2"/>
  <c r="AD193" i="2"/>
  <c r="AC193" i="2"/>
  <c r="AB193" i="2"/>
  <c r="AA193" i="2"/>
  <c r="AQ200" i="2"/>
  <c r="AY201" i="2"/>
  <c r="AX201" i="2"/>
  <c r="AW201" i="2"/>
  <c r="AV201" i="2"/>
  <c r="AU201" i="2"/>
  <c r="AT201" i="2"/>
  <c r="AS201" i="2"/>
  <c r="AR201" i="2"/>
  <c r="AH202" i="2"/>
  <c r="AH201" i="2" s="1"/>
  <c r="S202" i="2"/>
  <c r="S201" i="2"/>
  <c r="S200" i="2" s="1"/>
  <c r="M202" i="2"/>
  <c r="M201" i="2"/>
  <c r="Q201" i="2" s="1"/>
  <c r="M200" i="2"/>
  <c r="Q200" i="2" s="1"/>
  <c r="H202" i="2"/>
  <c r="D202" i="2"/>
  <c r="D201" i="2" s="1"/>
  <c r="A202" i="2"/>
  <c r="A201" i="2" s="1"/>
  <c r="A200" i="2" s="1"/>
  <c r="A199" i="2" s="1"/>
  <c r="A198" i="2" s="1"/>
  <c r="A197" i="2" s="1"/>
  <c r="A196" i="2" s="1"/>
  <c r="A195" i="2" s="1"/>
  <c r="A194" i="2" s="1"/>
  <c r="A193" i="2" s="1"/>
  <c r="A192" i="2" s="1"/>
  <c r="A191" i="2" s="1"/>
  <c r="A190" i="2" s="1"/>
  <c r="A189" i="2" s="1"/>
  <c r="A188" i="2" s="1"/>
  <c r="A187" i="2" s="1"/>
  <c r="A186" i="2" s="1"/>
  <c r="A185" i="2" s="1"/>
  <c r="A184" i="2" s="1"/>
  <c r="A183" i="2" s="1"/>
  <c r="A182" i="2" s="1"/>
  <c r="A181" i="2" s="1"/>
  <c r="A180" i="2" s="1"/>
  <c r="A179" i="2" s="1"/>
  <c r="A178" i="2" s="1"/>
  <c r="A177" i="2" s="1"/>
  <c r="A176" i="2" s="1"/>
  <c r="A175" i="2" s="1"/>
  <c r="A174" i="2" s="1"/>
  <c r="A173" i="2" s="1"/>
  <c r="A172" i="2" s="1"/>
  <c r="A171" i="2" s="1"/>
  <c r="A170" i="2" s="1"/>
  <c r="A169" i="2" s="1"/>
  <c r="A168" i="2" s="1"/>
  <c r="A167" i="2" s="1"/>
  <c r="A166" i="2" s="1"/>
  <c r="A165" i="2" s="1"/>
  <c r="A164" i="2" s="1"/>
  <c r="A163" i="2" s="1"/>
  <c r="A162" i="2" s="1"/>
  <c r="A161" i="2" s="1"/>
  <c r="A160" i="2" s="1"/>
  <c r="A159" i="2" s="1"/>
  <c r="A158" i="2" s="1"/>
  <c r="A157" i="2" s="1"/>
  <c r="A156" i="2" s="1"/>
  <c r="A155" i="2" s="1"/>
  <c r="A154" i="2" s="1"/>
  <c r="A153" i="2" s="1"/>
  <c r="A152" i="2" s="1"/>
  <c r="A151" i="2" s="1"/>
  <c r="A150" i="2" s="1"/>
  <c r="A149" i="2" s="1"/>
  <c r="A148" i="2" s="1"/>
  <c r="A147" i="2" s="1"/>
  <c r="A146" i="2" s="1"/>
  <c r="A145" i="2" s="1"/>
  <c r="A144" i="2" s="1"/>
  <c r="A143" i="2" s="1"/>
  <c r="A142" i="2" s="1"/>
  <c r="A141" i="2" s="1"/>
  <c r="A140" i="2" s="1"/>
  <c r="A139" i="2" s="1"/>
  <c r="A138" i="2" s="1"/>
  <c r="A137" i="2" s="1"/>
  <c r="A136" i="2" s="1"/>
  <c r="A135" i="2" s="1"/>
  <c r="A134" i="2" s="1"/>
  <c r="A133" i="2" s="1"/>
  <c r="A132" i="2" s="1"/>
  <c r="A131" i="2" s="1"/>
  <c r="A130" i="2" s="1"/>
  <c r="A129" i="2" s="1"/>
  <c r="A128" i="2" s="1"/>
  <c r="A127" i="2" s="1"/>
  <c r="A126" i="2" s="1"/>
  <c r="A125" i="2" s="1"/>
  <c r="A124" i="2" s="1"/>
  <c r="A123" i="2" s="1"/>
  <c r="A122" i="2" s="1"/>
  <c r="A121" i="2" s="1"/>
  <c r="A120" i="2" s="1"/>
  <c r="A119" i="2" s="1"/>
  <c r="A118" i="2" s="1"/>
  <c r="A117" i="2" s="1"/>
  <c r="A116" i="2" s="1"/>
  <c r="A115" i="2" s="1"/>
  <c r="A114" i="2" s="1"/>
  <c r="A113" i="2" s="1"/>
  <c r="A112" i="2" s="1"/>
  <c r="A111" i="2" s="1"/>
  <c r="A110" i="2" s="1"/>
  <c r="A109" i="2" s="1"/>
  <c r="A108" i="2" s="1"/>
  <c r="A107" i="2" s="1"/>
  <c r="A106" i="2" s="1"/>
  <c r="A105" i="2" s="1"/>
  <c r="A104" i="2" s="1"/>
  <c r="A103" i="2" s="1"/>
  <c r="N202" i="2"/>
  <c r="O202" i="2"/>
  <c r="P202" i="2"/>
  <c r="Q202" i="2"/>
  <c r="J202" i="2"/>
  <c r="K202" i="2"/>
  <c r="E202" i="2"/>
  <c r="F202" i="2"/>
  <c r="V200" i="2" l="1"/>
  <c r="X200" i="2"/>
  <c r="W200" i="2"/>
  <c r="T200" i="2"/>
  <c r="U200" i="2"/>
  <c r="AN201" i="2"/>
  <c r="AM201" i="2"/>
  <c r="AL201" i="2"/>
  <c r="AO201" i="2"/>
  <c r="AK201" i="2"/>
  <c r="AJ201" i="2"/>
  <c r="AI201" i="2"/>
  <c r="AH200" i="2"/>
  <c r="F201" i="2"/>
  <c r="D200" i="2"/>
  <c r="E201" i="2"/>
  <c r="A102" i="2"/>
  <c r="B199" i="2"/>
  <c r="B195" i="2"/>
  <c r="B191" i="2"/>
  <c r="B187" i="2"/>
  <c r="B183" i="2"/>
  <c r="B179" i="2"/>
  <c r="B175" i="2"/>
  <c r="B171" i="2"/>
  <c r="B167" i="2"/>
  <c r="B163" i="2"/>
  <c r="B159" i="2"/>
  <c r="B155" i="2"/>
  <c r="B151" i="2"/>
  <c r="B147" i="2"/>
  <c r="B143" i="2"/>
  <c r="B139" i="2"/>
  <c r="B135" i="2"/>
  <c r="B131" i="2"/>
  <c r="B127" i="2"/>
  <c r="B123" i="2"/>
  <c r="B119" i="2"/>
  <c r="B115" i="2"/>
  <c r="B111" i="2"/>
  <c r="B107" i="2"/>
  <c r="B103" i="2"/>
  <c r="P201" i="2"/>
  <c r="P200" i="2"/>
  <c r="B202" i="2"/>
  <c r="B198" i="2"/>
  <c r="B194" i="2"/>
  <c r="B190" i="2"/>
  <c r="B186" i="2"/>
  <c r="B182" i="2"/>
  <c r="B178" i="2"/>
  <c r="B174" i="2"/>
  <c r="B170" i="2"/>
  <c r="B166" i="2"/>
  <c r="B162" i="2"/>
  <c r="B158" i="2"/>
  <c r="B154" i="2"/>
  <c r="B150" i="2"/>
  <c r="B146" i="2"/>
  <c r="B142" i="2"/>
  <c r="B138" i="2"/>
  <c r="B134" i="2"/>
  <c r="B130" i="2"/>
  <c r="B126" i="2"/>
  <c r="B122" i="2"/>
  <c r="B118" i="2"/>
  <c r="B114" i="2"/>
  <c r="B110" i="2"/>
  <c r="B106" i="2"/>
  <c r="H201" i="2"/>
  <c r="I202" i="2"/>
  <c r="O201" i="2"/>
  <c r="O200" i="2"/>
  <c r="BL197" i="2"/>
  <c r="BR198" i="2"/>
  <c r="BQ198" i="2"/>
  <c r="BO198" i="2"/>
  <c r="BU198" i="2"/>
  <c r="BP198" i="2"/>
  <c r="BV198" i="2"/>
  <c r="BM198" i="2"/>
  <c r="BS198" i="2"/>
  <c r="BN198" i="2"/>
  <c r="BT198" i="2"/>
  <c r="B201" i="2"/>
  <c r="B197" i="2"/>
  <c r="B193" i="2"/>
  <c r="B189" i="2"/>
  <c r="B185" i="2"/>
  <c r="B181" i="2"/>
  <c r="B177" i="2"/>
  <c r="B173" i="2"/>
  <c r="B169" i="2"/>
  <c r="B165" i="2"/>
  <c r="B161" i="2"/>
  <c r="B157" i="2"/>
  <c r="B153" i="2"/>
  <c r="B149" i="2"/>
  <c r="B145" i="2"/>
  <c r="B141" i="2"/>
  <c r="B137" i="2"/>
  <c r="B133" i="2"/>
  <c r="B129" i="2"/>
  <c r="B125" i="2"/>
  <c r="B121" i="2"/>
  <c r="B117" i="2"/>
  <c r="B113" i="2"/>
  <c r="B109" i="2"/>
  <c r="B105" i="2"/>
  <c r="W201" i="2"/>
  <c r="V201" i="2"/>
  <c r="X201" i="2"/>
  <c r="U201" i="2"/>
  <c r="T201" i="2"/>
  <c r="AO202" i="2"/>
  <c r="AN202" i="2"/>
  <c r="AM202" i="2"/>
  <c r="AL202" i="2"/>
  <c r="AK202" i="2"/>
  <c r="AJ202" i="2"/>
  <c r="AI202" i="2"/>
  <c r="N201" i="2"/>
  <c r="N200" i="2"/>
  <c r="Z191" i="2"/>
  <c r="AC192" i="2"/>
  <c r="AD192" i="2"/>
  <c r="AB192" i="2"/>
  <c r="AA192" i="2"/>
  <c r="AE192" i="2"/>
  <c r="AF192" i="2"/>
  <c r="B200" i="2"/>
  <c r="B196" i="2"/>
  <c r="B192" i="2"/>
  <c r="B188" i="2"/>
  <c r="B184" i="2"/>
  <c r="B180" i="2"/>
  <c r="B176" i="2"/>
  <c r="B172" i="2"/>
  <c r="B168" i="2"/>
  <c r="B164" i="2"/>
  <c r="B160" i="2"/>
  <c r="B156" i="2"/>
  <c r="B152" i="2"/>
  <c r="B148" i="2"/>
  <c r="B144" i="2"/>
  <c r="B140" i="2"/>
  <c r="B136" i="2"/>
  <c r="B132" i="2"/>
  <c r="B128" i="2"/>
  <c r="B124" i="2"/>
  <c r="B120" i="2"/>
  <c r="B116" i="2"/>
  <c r="B112" i="2"/>
  <c r="B108" i="2"/>
  <c r="B104" i="2"/>
  <c r="X202" i="2"/>
  <c r="W202" i="2"/>
  <c r="V202" i="2"/>
  <c r="T202" i="2"/>
  <c r="U202" i="2"/>
  <c r="AQ199" i="2"/>
  <c r="AY200" i="2"/>
  <c r="AX200" i="2"/>
  <c r="AW200" i="2"/>
  <c r="AV200" i="2"/>
  <c r="AU200" i="2"/>
  <c r="AT200" i="2"/>
  <c r="AS200" i="2"/>
  <c r="AR200" i="2"/>
  <c r="BA197" i="2"/>
  <c r="BJ198" i="2"/>
  <c r="BI198" i="2"/>
  <c r="BF198" i="2"/>
  <c r="BE198" i="2"/>
  <c r="BD198" i="2"/>
  <c r="BC198" i="2"/>
  <c r="BB198" i="2"/>
  <c r="BG198" i="2"/>
  <c r="BH198" i="2"/>
  <c r="AH199" i="2"/>
  <c r="S199" i="2"/>
  <c r="M199" i="2"/>
  <c r="BA196" i="2" l="1"/>
  <c r="BJ197" i="2"/>
  <c r="BI197" i="2"/>
  <c r="BH197" i="2"/>
  <c r="BG197" i="2"/>
  <c r="BF197" i="2"/>
  <c r="BE197" i="2"/>
  <c r="BD197" i="2"/>
  <c r="BC197" i="2"/>
  <c r="BB197" i="2"/>
  <c r="BL196" i="2"/>
  <c r="BQ197" i="2"/>
  <c r="BR197" i="2"/>
  <c r="BO197" i="2"/>
  <c r="BU197" i="2"/>
  <c r="BP197" i="2"/>
  <c r="BV197" i="2"/>
  <c r="BM197" i="2"/>
  <c r="BS197" i="2"/>
  <c r="BN197" i="2"/>
  <c r="BT197" i="2"/>
  <c r="H200" i="2"/>
  <c r="I201" i="2"/>
  <c r="J201" i="2"/>
  <c r="K201" i="2"/>
  <c r="D199" i="2"/>
  <c r="E200" i="2"/>
  <c r="F200" i="2"/>
  <c r="Q199" i="2"/>
  <c r="N199" i="2"/>
  <c r="O199" i="2"/>
  <c r="P199" i="2"/>
  <c r="AL199" i="2"/>
  <c r="AO199" i="2"/>
  <c r="AK199" i="2"/>
  <c r="AN199" i="2"/>
  <c r="AM199" i="2"/>
  <c r="AI199" i="2"/>
  <c r="AJ199" i="2"/>
  <c r="AQ198" i="2"/>
  <c r="AY199" i="2"/>
  <c r="AX199" i="2"/>
  <c r="AW199" i="2"/>
  <c r="AV199" i="2"/>
  <c r="AU199" i="2"/>
  <c r="AT199" i="2"/>
  <c r="AS199" i="2"/>
  <c r="AR199" i="2"/>
  <c r="X199" i="2"/>
  <c r="W199" i="2"/>
  <c r="V199" i="2"/>
  <c r="U199" i="2"/>
  <c r="T199" i="2"/>
  <c r="Z190" i="2"/>
  <c r="AF191" i="2"/>
  <c r="AE191" i="2"/>
  <c r="AD191" i="2"/>
  <c r="AC191" i="2"/>
  <c r="AB191" i="2"/>
  <c r="AA191" i="2"/>
  <c r="A101" i="2"/>
  <c r="B102" i="2"/>
  <c r="AM200" i="2"/>
  <c r="AL200" i="2"/>
  <c r="AO200" i="2"/>
  <c r="AN200" i="2"/>
  <c r="AJ200" i="2"/>
  <c r="AI200" i="2"/>
  <c r="AK200" i="2"/>
  <c r="AH198" i="2"/>
  <c r="S198" i="2"/>
  <c r="M198" i="2"/>
  <c r="BL195" i="2" l="1"/>
  <c r="BR196" i="2"/>
  <c r="BQ196" i="2"/>
  <c r="BO196" i="2"/>
  <c r="BU196" i="2"/>
  <c r="BP196" i="2"/>
  <c r="BV196" i="2"/>
  <c r="BM196" i="2"/>
  <c r="BS196" i="2"/>
  <c r="BN196" i="2"/>
  <c r="BT196" i="2"/>
  <c r="AO198" i="2"/>
  <c r="AK198" i="2"/>
  <c r="AN198" i="2"/>
  <c r="AM198" i="2"/>
  <c r="AL198" i="2"/>
  <c r="AJ198" i="2"/>
  <c r="AI198" i="2"/>
  <c r="Z189" i="2"/>
  <c r="AF190" i="2"/>
  <c r="AE190" i="2"/>
  <c r="AD190" i="2"/>
  <c r="AC190" i="2"/>
  <c r="AB190" i="2"/>
  <c r="AA190" i="2"/>
  <c r="D198" i="2"/>
  <c r="F199" i="2"/>
  <c r="E199" i="2"/>
  <c r="I200" i="2"/>
  <c r="J200" i="2"/>
  <c r="K200" i="2"/>
  <c r="H199" i="2"/>
  <c r="Q198" i="2"/>
  <c r="N198" i="2"/>
  <c r="O198" i="2"/>
  <c r="P198" i="2"/>
  <c r="AQ197" i="2"/>
  <c r="AY198" i="2"/>
  <c r="AX198" i="2"/>
  <c r="AW198" i="2"/>
  <c r="AV198" i="2"/>
  <c r="AU198" i="2"/>
  <c r="AT198" i="2"/>
  <c r="AS198" i="2"/>
  <c r="AR198" i="2"/>
  <c r="X198" i="2"/>
  <c r="W198" i="2"/>
  <c r="V198" i="2"/>
  <c r="T198" i="2"/>
  <c r="U198" i="2"/>
  <c r="A100" i="2"/>
  <c r="B101" i="2"/>
  <c r="BA195" i="2"/>
  <c r="BH196" i="2"/>
  <c r="BG196" i="2"/>
  <c r="BI196" i="2"/>
  <c r="BJ196" i="2"/>
  <c r="BF196" i="2"/>
  <c r="BE196" i="2"/>
  <c r="BD196" i="2"/>
  <c r="BC196" i="2"/>
  <c r="BB196" i="2"/>
  <c r="AH197" i="2"/>
  <c r="S197" i="2"/>
  <c r="M197" i="2"/>
  <c r="Q197" i="2" l="1"/>
  <c r="N197" i="2"/>
  <c r="O197" i="2"/>
  <c r="P197" i="2"/>
  <c r="A99" i="2"/>
  <c r="B100" i="2"/>
  <c r="Z188" i="2"/>
  <c r="AF189" i="2"/>
  <c r="AE189" i="2"/>
  <c r="AD189" i="2"/>
  <c r="AC189" i="2"/>
  <c r="AB189" i="2"/>
  <c r="AA189" i="2"/>
  <c r="E198" i="2"/>
  <c r="F198" i="2"/>
  <c r="D197" i="2"/>
  <c r="K199" i="2"/>
  <c r="I199" i="2"/>
  <c r="J199" i="2"/>
  <c r="H198" i="2"/>
  <c r="W197" i="2"/>
  <c r="V197" i="2"/>
  <c r="X197" i="2"/>
  <c r="U197" i="2"/>
  <c r="T197" i="2"/>
  <c r="AN197" i="2"/>
  <c r="AM197" i="2"/>
  <c r="AL197" i="2"/>
  <c r="AO197" i="2"/>
  <c r="AK197" i="2"/>
  <c r="AJ197" i="2"/>
  <c r="AI197" i="2"/>
  <c r="BJ195" i="2"/>
  <c r="BH195" i="2"/>
  <c r="BG195" i="2"/>
  <c r="BF195" i="2"/>
  <c r="BE195" i="2"/>
  <c r="BD195" i="2"/>
  <c r="BI195" i="2"/>
  <c r="BC195" i="2"/>
  <c r="BB195" i="2"/>
  <c r="BA194" i="2"/>
  <c r="AQ196" i="2"/>
  <c r="AY197" i="2"/>
  <c r="AX197" i="2"/>
  <c r="AW197" i="2"/>
  <c r="AV197" i="2"/>
  <c r="AU197" i="2"/>
  <c r="AT197" i="2"/>
  <c r="AS197" i="2"/>
  <c r="AR197" i="2"/>
  <c r="BL194" i="2"/>
  <c r="BQ195" i="2"/>
  <c r="BR195" i="2"/>
  <c r="BO195" i="2"/>
  <c r="BU195" i="2"/>
  <c r="BP195" i="2"/>
  <c r="BV195" i="2"/>
  <c r="BM195" i="2"/>
  <c r="BS195" i="2"/>
  <c r="BN195" i="2"/>
  <c r="BT195" i="2"/>
  <c r="AH196" i="2"/>
  <c r="S196" i="2"/>
  <c r="M196" i="2"/>
  <c r="AM196" i="2" l="1"/>
  <c r="AL196" i="2"/>
  <c r="AO196" i="2"/>
  <c r="AK196" i="2"/>
  <c r="AN196" i="2"/>
  <c r="AJ196" i="2"/>
  <c r="AI196" i="2"/>
  <c r="AQ195" i="2"/>
  <c r="AY196" i="2"/>
  <c r="AX196" i="2"/>
  <c r="AW196" i="2"/>
  <c r="AV196" i="2"/>
  <c r="AU196" i="2"/>
  <c r="AT196" i="2"/>
  <c r="AS196" i="2"/>
  <c r="AR196" i="2"/>
  <c r="Z187" i="2"/>
  <c r="AD188" i="2"/>
  <c r="AE188" i="2"/>
  <c r="AB188" i="2"/>
  <c r="AA188" i="2"/>
  <c r="AF188" i="2"/>
  <c r="AC188" i="2"/>
  <c r="F197" i="2"/>
  <c r="E197" i="2"/>
  <c r="D196" i="2"/>
  <c r="BJ194" i="2"/>
  <c r="BI194" i="2"/>
  <c r="BH194" i="2"/>
  <c r="BG194" i="2"/>
  <c r="BF194" i="2"/>
  <c r="BE194" i="2"/>
  <c r="BD194" i="2"/>
  <c r="BC194" i="2"/>
  <c r="BB194" i="2"/>
  <c r="BA193" i="2"/>
  <c r="V196" i="2"/>
  <c r="X196" i="2"/>
  <c r="W196" i="2"/>
  <c r="U196" i="2"/>
  <c r="T196" i="2"/>
  <c r="BL193" i="2"/>
  <c r="BR194" i="2"/>
  <c r="BQ194" i="2"/>
  <c r="BO194" i="2"/>
  <c r="BU194" i="2"/>
  <c r="BP194" i="2"/>
  <c r="BV194" i="2"/>
  <c r="BM194" i="2"/>
  <c r="BS194" i="2"/>
  <c r="BN194" i="2"/>
  <c r="BT194" i="2"/>
  <c r="J198" i="2"/>
  <c r="K198" i="2"/>
  <c r="I198" i="2"/>
  <c r="H197" i="2"/>
  <c r="Q196" i="2"/>
  <c r="N196" i="2"/>
  <c r="O196" i="2"/>
  <c r="P196" i="2"/>
  <c r="A98" i="2"/>
  <c r="B99" i="2"/>
  <c r="AH195" i="2"/>
  <c r="S195" i="2"/>
  <c r="M195" i="2"/>
  <c r="X195" i="2" l="1"/>
  <c r="W195" i="2"/>
  <c r="V195" i="2"/>
  <c r="U195" i="2"/>
  <c r="T195" i="2"/>
  <c r="AQ194" i="2"/>
  <c r="AY195" i="2"/>
  <c r="AX195" i="2"/>
  <c r="AW195" i="2"/>
  <c r="AV195" i="2"/>
  <c r="AU195" i="2"/>
  <c r="AT195" i="2"/>
  <c r="AS195" i="2"/>
  <c r="AR195" i="2"/>
  <c r="AL195" i="2"/>
  <c r="AO195" i="2"/>
  <c r="AK195" i="2"/>
  <c r="AN195" i="2"/>
  <c r="AM195" i="2"/>
  <c r="AI195" i="2"/>
  <c r="AJ195" i="2"/>
  <c r="I197" i="2"/>
  <c r="J197" i="2"/>
  <c r="K197" i="2"/>
  <c r="H196" i="2"/>
  <c r="BA192" i="2"/>
  <c r="BJ193" i="2"/>
  <c r="BI193" i="2"/>
  <c r="BH193" i="2"/>
  <c r="BG193" i="2"/>
  <c r="BF193" i="2"/>
  <c r="BE193" i="2"/>
  <c r="BD193" i="2"/>
  <c r="BC193" i="2"/>
  <c r="BB193" i="2"/>
  <c r="E196" i="2"/>
  <c r="F196" i="2"/>
  <c r="D195" i="2"/>
  <c r="BL192" i="2"/>
  <c r="BR193" i="2"/>
  <c r="BQ193" i="2"/>
  <c r="BO193" i="2"/>
  <c r="BU193" i="2"/>
  <c r="BP193" i="2"/>
  <c r="BV193" i="2"/>
  <c r="BM193" i="2"/>
  <c r="BS193" i="2"/>
  <c r="BN193" i="2"/>
  <c r="BT193" i="2"/>
  <c r="Q195" i="2"/>
  <c r="N195" i="2"/>
  <c r="O195" i="2"/>
  <c r="P195" i="2"/>
  <c r="A97" i="2"/>
  <c r="B98" i="2"/>
  <c r="Z186" i="2"/>
  <c r="AF187" i="2"/>
  <c r="AE187" i="2"/>
  <c r="AD187" i="2"/>
  <c r="AC187" i="2"/>
  <c r="AB187" i="2"/>
  <c r="AA187" i="2"/>
  <c r="AH194" i="2"/>
  <c r="S194" i="2"/>
  <c r="M194" i="2"/>
  <c r="AO194" i="2" l="1"/>
  <c r="AK194" i="2"/>
  <c r="AN194" i="2"/>
  <c r="AM194" i="2"/>
  <c r="AL194" i="2"/>
  <c r="AJ194" i="2"/>
  <c r="AI194" i="2"/>
  <c r="BL191" i="2"/>
  <c r="BR192" i="2"/>
  <c r="BQ192" i="2"/>
  <c r="BO192" i="2"/>
  <c r="BU192" i="2"/>
  <c r="BP192" i="2"/>
  <c r="BV192" i="2"/>
  <c r="BM192" i="2"/>
  <c r="BS192" i="2"/>
  <c r="BN192" i="2"/>
  <c r="BT192" i="2"/>
  <c r="X194" i="2"/>
  <c r="W194" i="2"/>
  <c r="V194" i="2"/>
  <c r="T194" i="2"/>
  <c r="U194" i="2"/>
  <c r="Z185" i="2"/>
  <c r="AF186" i="2"/>
  <c r="AE186" i="2"/>
  <c r="AD186" i="2"/>
  <c r="AC186" i="2"/>
  <c r="AB186" i="2"/>
  <c r="AA186" i="2"/>
  <c r="A96" i="2"/>
  <c r="B97" i="2"/>
  <c r="F195" i="2"/>
  <c r="E195" i="2"/>
  <c r="D194" i="2"/>
  <c r="BA191" i="2"/>
  <c r="BH192" i="2"/>
  <c r="BG192" i="2"/>
  <c r="BJ192" i="2"/>
  <c r="BI192" i="2"/>
  <c r="BF192" i="2"/>
  <c r="BE192" i="2"/>
  <c r="BD192" i="2"/>
  <c r="BC192" i="2"/>
  <c r="BB192" i="2"/>
  <c r="AQ193" i="2"/>
  <c r="AY194" i="2"/>
  <c r="AX194" i="2"/>
  <c r="AV194" i="2"/>
  <c r="AU194" i="2"/>
  <c r="AT194" i="2"/>
  <c r="AW194" i="2"/>
  <c r="AS194" i="2"/>
  <c r="AR194" i="2"/>
  <c r="Q194" i="2"/>
  <c r="N194" i="2"/>
  <c r="O194" i="2"/>
  <c r="P194" i="2"/>
  <c r="I196" i="2"/>
  <c r="J196" i="2"/>
  <c r="K196" i="2"/>
  <c r="H195" i="2"/>
  <c r="AH193" i="2"/>
  <c r="S193" i="2"/>
  <c r="M193" i="2"/>
  <c r="W193" i="2" l="1"/>
  <c r="V193" i="2"/>
  <c r="X193" i="2"/>
  <c r="U193" i="2"/>
  <c r="T193" i="2"/>
  <c r="Z184" i="2"/>
  <c r="AF185" i="2"/>
  <c r="AE185" i="2"/>
  <c r="AD185" i="2"/>
  <c r="AC185" i="2"/>
  <c r="AB185" i="2"/>
  <c r="AA185" i="2"/>
  <c r="BL190" i="2"/>
  <c r="BQ191" i="2"/>
  <c r="BR191" i="2"/>
  <c r="BO191" i="2"/>
  <c r="BU191" i="2"/>
  <c r="BP191" i="2"/>
  <c r="BV191" i="2"/>
  <c r="BM191" i="2"/>
  <c r="BS191" i="2"/>
  <c r="BN191" i="2"/>
  <c r="BT191" i="2"/>
  <c r="AN193" i="2"/>
  <c r="AM193" i="2"/>
  <c r="AL193" i="2"/>
  <c r="AO193" i="2"/>
  <c r="AK193" i="2"/>
  <c r="AJ193" i="2"/>
  <c r="AI193" i="2"/>
  <c r="E194" i="2"/>
  <c r="F194" i="2"/>
  <c r="D193" i="2"/>
  <c r="K195" i="2"/>
  <c r="I195" i="2"/>
  <c r="J195" i="2"/>
  <c r="H194" i="2"/>
  <c r="AQ192" i="2"/>
  <c r="AY193" i="2"/>
  <c r="AX193" i="2"/>
  <c r="AW193" i="2"/>
  <c r="AV193" i="2"/>
  <c r="AU193" i="2"/>
  <c r="AT193" i="2"/>
  <c r="AS193" i="2"/>
  <c r="AR193" i="2"/>
  <c r="BA190" i="2"/>
  <c r="BJ191" i="2"/>
  <c r="BI191" i="2"/>
  <c r="BH191" i="2"/>
  <c r="BG191" i="2"/>
  <c r="BF191" i="2"/>
  <c r="BE191" i="2"/>
  <c r="BD191" i="2"/>
  <c r="BC191" i="2"/>
  <c r="BB191" i="2"/>
  <c r="A95" i="2"/>
  <c r="B96" i="2"/>
  <c r="Q193" i="2"/>
  <c r="N193" i="2"/>
  <c r="O193" i="2"/>
  <c r="P193" i="2"/>
  <c r="AH192" i="2"/>
  <c r="S192" i="2"/>
  <c r="M192" i="2"/>
  <c r="V192" i="2" l="1"/>
  <c r="X192" i="2"/>
  <c r="W192" i="2"/>
  <c r="T192" i="2"/>
  <c r="U192" i="2"/>
  <c r="BA189" i="2"/>
  <c r="BJ190" i="2"/>
  <c r="BI190" i="2"/>
  <c r="BF190" i="2"/>
  <c r="BE190" i="2"/>
  <c r="BD190" i="2"/>
  <c r="BC190" i="2"/>
  <c r="BB190" i="2"/>
  <c r="BG190" i="2"/>
  <c r="BH190" i="2"/>
  <c r="Q192" i="2"/>
  <c r="N192" i="2"/>
  <c r="O192" i="2"/>
  <c r="P192" i="2"/>
  <c r="AM192" i="2"/>
  <c r="AL192" i="2"/>
  <c r="AO192" i="2"/>
  <c r="AK192" i="2"/>
  <c r="AN192" i="2"/>
  <c r="AJ192" i="2"/>
  <c r="AI192" i="2"/>
  <c r="AQ191" i="2"/>
  <c r="AY192" i="2"/>
  <c r="AX192" i="2"/>
  <c r="AW192" i="2"/>
  <c r="AV192" i="2"/>
  <c r="AU192" i="2"/>
  <c r="AT192" i="2"/>
  <c r="AS192" i="2"/>
  <c r="AR192" i="2"/>
  <c r="Z183" i="2"/>
  <c r="AE184" i="2"/>
  <c r="AF184" i="2"/>
  <c r="AB184" i="2"/>
  <c r="AA184" i="2"/>
  <c r="AC184" i="2"/>
  <c r="AD184" i="2"/>
  <c r="A94" i="2"/>
  <c r="B95" i="2"/>
  <c r="J194" i="2"/>
  <c r="K194" i="2"/>
  <c r="I194" i="2"/>
  <c r="H193" i="2"/>
  <c r="F193" i="2"/>
  <c r="E193" i="2"/>
  <c r="D192" i="2"/>
  <c r="BL189" i="2"/>
  <c r="BR190" i="2"/>
  <c r="BQ190" i="2"/>
  <c r="BO190" i="2"/>
  <c r="BU190" i="2"/>
  <c r="BP190" i="2"/>
  <c r="BV190" i="2"/>
  <c r="BM190" i="2"/>
  <c r="BS190" i="2"/>
  <c r="BN190" i="2"/>
  <c r="BT190" i="2"/>
  <c r="AH191" i="2"/>
  <c r="S191" i="2"/>
  <c r="M191" i="2"/>
  <c r="Z182" i="2" l="1"/>
  <c r="AF183" i="2"/>
  <c r="AE183" i="2"/>
  <c r="AD183" i="2"/>
  <c r="AC183" i="2"/>
  <c r="AB183" i="2"/>
  <c r="AA183" i="2"/>
  <c r="E192" i="2"/>
  <c r="F192" i="2"/>
  <c r="D191" i="2"/>
  <c r="A93" i="2"/>
  <c r="B94" i="2"/>
  <c r="AQ190" i="2"/>
  <c r="AY191" i="2"/>
  <c r="AX191" i="2"/>
  <c r="AW191" i="2"/>
  <c r="AV191" i="2"/>
  <c r="AU191" i="2"/>
  <c r="AT191" i="2"/>
  <c r="AS191" i="2"/>
  <c r="AR191" i="2"/>
  <c r="AL191" i="2"/>
  <c r="AO191" i="2"/>
  <c r="AK191" i="2"/>
  <c r="AN191" i="2"/>
  <c r="AM191" i="2"/>
  <c r="AI191" i="2"/>
  <c r="AJ191" i="2"/>
  <c r="I193" i="2"/>
  <c r="J193" i="2"/>
  <c r="K193" i="2"/>
  <c r="H192" i="2"/>
  <c r="Q191" i="2"/>
  <c r="N191" i="2"/>
  <c r="O191" i="2"/>
  <c r="P191" i="2"/>
  <c r="BA188" i="2"/>
  <c r="BJ189" i="2"/>
  <c r="BI189" i="2"/>
  <c r="BH189" i="2"/>
  <c r="BG189" i="2"/>
  <c r="BF189" i="2"/>
  <c r="BE189" i="2"/>
  <c r="BD189" i="2"/>
  <c r="BC189" i="2"/>
  <c r="BB189" i="2"/>
  <c r="BL188" i="2"/>
  <c r="BR189" i="2"/>
  <c r="BQ189" i="2"/>
  <c r="BO189" i="2"/>
  <c r="BU189" i="2"/>
  <c r="BP189" i="2"/>
  <c r="BV189" i="2"/>
  <c r="BM189" i="2"/>
  <c r="BS189" i="2"/>
  <c r="BN189" i="2"/>
  <c r="BT189" i="2"/>
  <c r="X191" i="2"/>
  <c r="W191" i="2"/>
  <c r="V191" i="2"/>
  <c r="U191" i="2"/>
  <c r="T191" i="2"/>
  <c r="AH190" i="2"/>
  <c r="S190" i="2"/>
  <c r="M190" i="2"/>
  <c r="X190" i="2" l="1"/>
  <c r="W190" i="2"/>
  <c r="V190" i="2"/>
  <c r="T190" i="2"/>
  <c r="U190" i="2"/>
  <c r="AO190" i="2"/>
  <c r="AK190" i="2"/>
  <c r="AN190" i="2"/>
  <c r="AM190" i="2"/>
  <c r="AL190" i="2"/>
  <c r="AJ190" i="2"/>
  <c r="AI190" i="2"/>
  <c r="A92" i="2"/>
  <c r="B93" i="2"/>
  <c r="BL187" i="2"/>
  <c r="BR188" i="2"/>
  <c r="BQ188" i="2"/>
  <c r="BO188" i="2"/>
  <c r="BU188" i="2"/>
  <c r="BP188" i="2"/>
  <c r="BV188" i="2"/>
  <c r="BM188" i="2"/>
  <c r="BS188" i="2"/>
  <c r="BN188" i="2"/>
  <c r="BT188" i="2"/>
  <c r="F191" i="2"/>
  <c r="E191" i="2"/>
  <c r="D190" i="2"/>
  <c r="I192" i="2"/>
  <c r="J192" i="2"/>
  <c r="K192" i="2"/>
  <c r="H191" i="2"/>
  <c r="Q190" i="2"/>
  <c r="N190" i="2"/>
  <c r="O190" i="2"/>
  <c r="P190" i="2"/>
  <c r="BA187" i="2"/>
  <c r="BH188" i="2"/>
  <c r="BG188" i="2"/>
  <c r="BJ188" i="2"/>
  <c r="BI188" i="2"/>
  <c r="BF188" i="2"/>
  <c r="BE188" i="2"/>
  <c r="BD188" i="2"/>
  <c r="BC188" i="2"/>
  <c r="BB188" i="2"/>
  <c r="AQ189" i="2"/>
  <c r="AY190" i="2"/>
  <c r="AX190" i="2"/>
  <c r="AW190" i="2"/>
  <c r="AV190" i="2"/>
  <c r="AU190" i="2"/>
  <c r="AT190" i="2"/>
  <c r="AS190" i="2"/>
  <c r="AR190" i="2"/>
  <c r="Z181" i="2"/>
  <c r="AF182" i="2"/>
  <c r="AE182" i="2"/>
  <c r="AD182" i="2"/>
  <c r="AC182" i="2"/>
  <c r="AB182" i="2"/>
  <c r="AA182" i="2"/>
  <c r="AH189" i="2"/>
  <c r="S189" i="2"/>
  <c r="M189" i="2"/>
  <c r="AQ188" i="2" l="1"/>
  <c r="AY189" i="2"/>
  <c r="AX189" i="2"/>
  <c r="AW189" i="2"/>
  <c r="AV189" i="2"/>
  <c r="AU189" i="2"/>
  <c r="AT189" i="2"/>
  <c r="AS189" i="2"/>
  <c r="AR189" i="2"/>
  <c r="BL186" i="2"/>
  <c r="BR187" i="2"/>
  <c r="BQ187" i="2"/>
  <c r="BO187" i="2"/>
  <c r="BU187" i="2"/>
  <c r="BP187" i="2"/>
  <c r="BV187" i="2"/>
  <c r="BM187" i="2"/>
  <c r="BS187" i="2"/>
  <c r="BN187" i="2"/>
  <c r="BT187" i="2"/>
  <c r="Q189" i="2"/>
  <c r="N189" i="2"/>
  <c r="O189" i="2"/>
  <c r="P189" i="2"/>
  <c r="E190" i="2"/>
  <c r="F190" i="2"/>
  <c r="D189" i="2"/>
  <c r="AN189" i="2"/>
  <c r="AM189" i="2"/>
  <c r="AL189" i="2"/>
  <c r="AO189" i="2"/>
  <c r="AK189" i="2"/>
  <c r="AJ189" i="2"/>
  <c r="AI189" i="2"/>
  <c r="Z180" i="2"/>
  <c r="AF181" i="2"/>
  <c r="AE181" i="2"/>
  <c r="AD181" i="2"/>
  <c r="AC181" i="2"/>
  <c r="AB181" i="2"/>
  <c r="AA181" i="2"/>
  <c r="K191" i="2"/>
  <c r="I191" i="2"/>
  <c r="J191" i="2"/>
  <c r="H190" i="2"/>
  <c r="W189" i="2"/>
  <c r="V189" i="2"/>
  <c r="X189" i="2"/>
  <c r="U189" i="2"/>
  <c r="T189" i="2"/>
  <c r="BI187" i="2"/>
  <c r="BH187" i="2"/>
  <c r="BG187" i="2"/>
  <c r="BF187" i="2"/>
  <c r="BE187" i="2"/>
  <c r="BD187" i="2"/>
  <c r="BJ187" i="2"/>
  <c r="BC187" i="2"/>
  <c r="BB187" i="2"/>
  <c r="BA186" i="2"/>
  <c r="A91" i="2"/>
  <c r="B92" i="2"/>
  <c r="AH188" i="2"/>
  <c r="S188" i="2"/>
  <c r="M188" i="2"/>
  <c r="BJ186" i="2" l="1"/>
  <c r="BI186" i="2"/>
  <c r="BH186" i="2"/>
  <c r="BG186" i="2"/>
  <c r="BF186" i="2"/>
  <c r="BE186" i="2"/>
  <c r="BD186" i="2"/>
  <c r="BC186" i="2"/>
  <c r="BB186" i="2"/>
  <c r="BA185" i="2"/>
  <c r="AM188" i="2"/>
  <c r="AL188" i="2"/>
  <c r="AO188" i="2"/>
  <c r="AK188" i="2"/>
  <c r="AN188" i="2"/>
  <c r="AJ188" i="2"/>
  <c r="AI188" i="2"/>
  <c r="Z179" i="2"/>
  <c r="AF180" i="2"/>
  <c r="AC180" i="2"/>
  <c r="AB180" i="2"/>
  <c r="AA180" i="2"/>
  <c r="AD180" i="2"/>
  <c r="AE180" i="2"/>
  <c r="F189" i="2"/>
  <c r="E189" i="2"/>
  <c r="D188" i="2"/>
  <c r="BL185" i="2"/>
  <c r="BR186" i="2"/>
  <c r="BQ186" i="2"/>
  <c r="BO186" i="2"/>
  <c r="BU186" i="2"/>
  <c r="BP186" i="2"/>
  <c r="BV186" i="2"/>
  <c r="BM186" i="2"/>
  <c r="BS186" i="2"/>
  <c r="BN186" i="2"/>
  <c r="BT186" i="2"/>
  <c r="V188" i="2"/>
  <c r="U188" i="2"/>
  <c r="X188" i="2"/>
  <c r="W188" i="2"/>
  <c r="T188" i="2"/>
  <c r="Q188" i="2"/>
  <c r="N188" i="2"/>
  <c r="O188" i="2"/>
  <c r="P188" i="2"/>
  <c r="A90" i="2"/>
  <c r="B91" i="2"/>
  <c r="J190" i="2"/>
  <c r="K190" i="2"/>
  <c r="I190" i="2"/>
  <c r="H189" i="2"/>
  <c r="AQ187" i="2"/>
  <c r="AY188" i="2"/>
  <c r="AX188" i="2"/>
  <c r="AW188" i="2"/>
  <c r="AV188" i="2"/>
  <c r="AU188" i="2"/>
  <c r="AT188" i="2"/>
  <c r="AS188" i="2"/>
  <c r="AR188" i="2"/>
  <c r="AH187" i="2"/>
  <c r="S187" i="2"/>
  <c r="M187" i="2"/>
  <c r="A89" i="2" l="1"/>
  <c r="B90" i="2"/>
  <c r="BL184" i="2"/>
  <c r="BQ185" i="2"/>
  <c r="BR185" i="2"/>
  <c r="BO185" i="2"/>
  <c r="BU185" i="2"/>
  <c r="BP185" i="2"/>
  <c r="BV185" i="2"/>
  <c r="BM185" i="2"/>
  <c r="BS185" i="2"/>
  <c r="BN185" i="2"/>
  <c r="BT185" i="2"/>
  <c r="E188" i="2"/>
  <c r="F188" i="2"/>
  <c r="D187" i="2"/>
  <c r="AL187" i="2"/>
  <c r="AO187" i="2"/>
  <c r="AK187" i="2"/>
  <c r="AN187" i="2"/>
  <c r="AM187" i="2"/>
  <c r="AI187" i="2"/>
  <c r="AJ187" i="2"/>
  <c r="Q187" i="2"/>
  <c r="N187" i="2"/>
  <c r="O187" i="2"/>
  <c r="P187" i="2"/>
  <c r="Z178" i="2"/>
  <c r="AF179" i="2"/>
  <c r="AE179" i="2"/>
  <c r="AD179" i="2"/>
  <c r="AC179" i="2"/>
  <c r="AB179" i="2"/>
  <c r="AA179" i="2"/>
  <c r="BA184" i="2"/>
  <c r="BJ185" i="2"/>
  <c r="BI185" i="2"/>
  <c r="BH185" i="2"/>
  <c r="BG185" i="2"/>
  <c r="BF185" i="2"/>
  <c r="BE185" i="2"/>
  <c r="BD185" i="2"/>
  <c r="BC185" i="2"/>
  <c r="BB185" i="2"/>
  <c r="AQ186" i="2"/>
  <c r="AY187" i="2"/>
  <c r="AX187" i="2"/>
  <c r="AW187" i="2"/>
  <c r="AV187" i="2"/>
  <c r="AU187" i="2"/>
  <c r="AT187" i="2"/>
  <c r="AS187" i="2"/>
  <c r="AR187" i="2"/>
  <c r="U187" i="2"/>
  <c r="X187" i="2"/>
  <c r="W187" i="2"/>
  <c r="V187" i="2"/>
  <c r="T187" i="2"/>
  <c r="I189" i="2"/>
  <c r="J189" i="2"/>
  <c r="K189" i="2"/>
  <c r="H188" i="2"/>
  <c r="AH186" i="2"/>
  <c r="S186" i="2"/>
  <c r="M186" i="2"/>
  <c r="X186" i="2" l="1"/>
  <c r="W186" i="2"/>
  <c r="V186" i="2"/>
  <c r="U186" i="2"/>
  <c r="T186" i="2"/>
  <c r="Z177" i="2"/>
  <c r="AF178" i="2"/>
  <c r="AE178" i="2"/>
  <c r="AD178" i="2"/>
  <c r="AC178" i="2"/>
  <c r="AB178" i="2"/>
  <c r="AA178" i="2"/>
  <c r="F187" i="2"/>
  <c r="E187" i="2"/>
  <c r="D186" i="2"/>
  <c r="AO186" i="2"/>
  <c r="AK186" i="2"/>
  <c r="AN186" i="2"/>
  <c r="AM186" i="2"/>
  <c r="AL186" i="2"/>
  <c r="AJ186" i="2"/>
  <c r="AI186" i="2"/>
  <c r="BA183" i="2"/>
  <c r="BH184" i="2"/>
  <c r="BG184" i="2"/>
  <c r="BJ184" i="2"/>
  <c r="BI184" i="2"/>
  <c r="BF184" i="2"/>
  <c r="BE184" i="2"/>
  <c r="BD184" i="2"/>
  <c r="BB184" i="2"/>
  <c r="BC184" i="2"/>
  <c r="BL183" i="2"/>
  <c r="BR184" i="2"/>
  <c r="BQ184" i="2"/>
  <c r="BO184" i="2"/>
  <c r="BU184" i="2"/>
  <c r="BP184" i="2"/>
  <c r="BV184" i="2"/>
  <c r="BM184" i="2"/>
  <c r="BS184" i="2"/>
  <c r="BN184" i="2"/>
  <c r="BT184" i="2"/>
  <c r="I188" i="2"/>
  <c r="J188" i="2"/>
  <c r="K188" i="2"/>
  <c r="H187" i="2"/>
  <c r="Q186" i="2"/>
  <c r="N186" i="2"/>
  <c r="O186" i="2"/>
  <c r="P186" i="2"/>
  <c r="AQ185" i="2"/>
  <c r="AY186" i="2"/>
  <c r="AX186" i="2"/>
  <c r="AV186" i="2"/>
  <c r="AU186" i="2"/>
  <c r="AT186" i="2"/>
  <c r="AW186" i="2"/>
  <c r="AS186" i="2"/>
  <c r="AR186" i="2"/>
  <c r="A88" i="2"/>
  <c r="B89" i="2"/>
  <c r="AH185" i="2"/>
  <c r="S185" i="2"/>
  <c r="M185" i="2"/>
  <c r="BA182" i="2" l="1"/>
  <c r="BJ183" i="2"/>
  <c r="BI183" i="2"/>
  <c r="BH183" i="2"/>
  <c r="BG183" i="2"/>
  <c r="BF183" i="2"/>
  <c r="BE183" i="2"/>
  <c r="BD183" i="2"/>
  <c r="BC183" i="2"/>
  <c r="BB183" i="2"/>
  <c r="E186" i="2"/>
  <c r="F186" i="2"/>
  <c r="D185" i="2"/>
  <c r="AQ184" i="2"/>
  <c r="AY185" i="2"/>
  <c r="AX185" i="2"/>
  <c r="AW185" i="2"/>
  <c r="AV185" i="2"/>
  <c r="AU185" i="2"/>
  <c r="AT185" i="2"/>
  <c r="AS185" i="2"/>
  <c r="AR185" i="2"/>
  <c r="K187" i="2"/>
  <c r="I187" i="2"/>
  <c r="J187" i="2"/>
  <c r="H186" i="2"/>
  <c r="Z176" i="2"/>
  <c r="AF177" i="2"/>
  <c r="AE177" i="2"/>
  <c r="AD177" i="2"/>
  <c r="AC177" i="2"/>
  <c r="AB177" i="2"/>
  <c r="AA177" i="2"/>
  <c r="W185" i="2"/>
  <c r="V185" i="2"/>
  <c r="X185" i="2"/>
  <c r="U185" i="2"/>
  <c r="T185" i="2"/>
  <c r="AN185" i="2"/>
  <c r="AM185" i="2"/>
  <c r="AL185" i="2"/>
  <c r="AO185" i="2"/>
  <c r="AK185" i="2"/>
  <c r="AJ185" i="2"/>
  <c r="AI185" i="2"/>
  <c r="Q185" i="2"/>
  <c r="N185" i="2"/>
  <c r="O185" i="2"/>
  <c r="P185" i="2"/>
  <c r="A87" i="2"/>
  <c r="B88" i="2"/>
  <c r="BL182" i="2"/>
  <c r="BQ183" i="2"/>
  <c r="BR183" i="2"/>
  <c r="BO183" i="2"/>
  <c r="BU183" i="2"/>
  <c r="BP183" i="2"/>
  <c r="BV183" i="2"/>
  <c r="BM183" i="2"/>
  <c r="BS183" i="2"/>
  <c r="BN183" i="2"/>
  <c r="BT183" i="2"/>
  <c r="AH184" i="2"/>
  <c r="S184" i="2"/>
  <c r="M184" i="2"/>
  <c r="AM184" i="2" l="1"/>
  <c r="AL184" i="2"/>
  <c r="AO184" i="2"/>
  <c r="AK184" i="2"/>
  <c r="AN184" i="2"/>
  <c r="AJ184" i="2"/>
  <c r="AI184" i="2"/>
  <c r="Z175" i="2"/>
  <c r="AC176" i="2"/>
  <c r="AD176" i="2"/>
  <c r="AB176" i="2"/>
  <c r="AA176" i="2"/>
  <c r="AE176" i="2"/>
  <c r="AF176" i="2"/>
  <c r="V184" i="2"/>
  <c r="U184" i="2"/>
  <c r="X184" i="2"/>
  <c r="W184" i="2"/>
  <c r="T184" i="2"/>
  <c r="J186" i="2"/>
  <c r="K186" i="2"/>
  <c r="I186" i="2"/>
  <c r="H185" i="2"/>
  <c r="AQ183" i="2"/>
  <c r="AY184" i="2"/>
  <c r="AX184" i="2"/>
  <c r="AW184" i="2"/>
  <c r="AV184" i="2"/>
  <c r="AU184" i="2"/>
  <c r="AT184" i="2"/>
  <c r="AS184" i="2"/>
  <c r="AR184" i="2"/>
  <c r="BL181" i="2"/>
  <c r="BR182" i="2"/>
  <c r="BQ182" i="2"/>
  <c r="BO182" i="2"/>
  <c r="BU182" i="2"/>
  <c r="BP182" i="2"/>
  <c r="BV182" i="2"/>
  <c r="BM182" i="2"/>
  <c r="BS182" i="2"/>
  <c r="BN182" i="2"/>
  <c r="BT182" i="2"/>
  <c r="A86" i="2"/>
  <c r="B87" i="2"/>
  <c r="Q184" i="2"/>
  <c r="N184" i="2"/>
  <c r="O184" i="2"/>
  <c r="P184" i="2"/>
  <c r="F185" i="2"/>
  <c r="E185" i="2"/>
  <c r="D184" i="2"/>
  <c r="BA181" i="2"/>
  <c r="BJ182" i="2"/>
  <c r="BI182" i="2"/>
  <c r="BF182" i="2"/>
  <c r="BE182" i="2"/>
  <c r="BD182" i="2"/>
  <c r="BC182" i="2"/>
  <c r="BB182" i="2"/>
  <c r="BH182" i="2"/>
  <c r="BG182" i="2"/>
  <c r="AH183" i="2"/>
  <c r="S183" i="2"/>
  <c r="M183" i="2"/>
  <c r="U183" i="2" l="1"/>
  <c r="X183" i="2"/>
  <c r="W183" i="2"/>
  <c r="V183" i="2"/>
  <c r="T183" i="2"/>
  <c r="A85" i="2"/>
  <c r="B86" i="2"/>
  <c r="I185" i="2"/>
  <c r="J185" i="2"/>
  <c r="K185" i="2"/>
  <c r="H184" i="2"/>
  <c r="AQ182" i="2"/>
  <c r="AY183" i="2"/>
  <c r="AX183" i="2"/>
  <c r="AW183" i="2"/>
  <c r="AV183" i="2"/>
  <c r="AU183" i="2"/>
  <c r="AT183" i="2"/>
  <c r="AS183" i="2"/>
  <c r="AR183" i="2"/>
  <c r="Z174" i="2"/>
  <c r="AF175" i="2"/>
  <c r="AE175" i="2"/>
  <c r="AD175" i="2"/>
  <c r="AC175" i="2"/>
  <c r="AB175" i="2"/>
  <c r="AA175" i="2"/>
  <c r="E184" i="2"/>
  <c r="F184" i="2"/>
  <c r="D183" i="2"/>
  <c r="AL183" i="2"/>
  <c r="AO183" i="2"/>
  <c r="AK183" i="2"/>
  <c r="AN183" i="2"/>
  <c r="AM183" i="2"/>
  <c r="AI183" i="2"/>
  <c r="AJ183" i="2"/>
  <c r="Q183" i="2"/>
  <c r="N183" i="2"/>
  <c r="O183" i="2"/>
  <c r="P183" i="2"/>
  <c r="BA180" i="2"/>
  <c r="BJ181" i="2"/>
  <c r="BI181" i="2"/>
  <c r="BH181" i="2"/>
  <c r="BG181" i="2"/>
  <c r="BF181" i="2"/>
  <c r="BE181" i="2"/>
  <c r="BD181" i="2"/>
  <c r="BC181" i="2"/>
  <c r="BB181" i="2"/>
  <c r="BL180" i="2"/>
  <c r="BR181" i="2"/>
  <c r="BQ181" i="2"/>
  <c r="BO181" i="2"/>
  <c r="BU181" i="2"/>
  <c r="BP181" i="2"/>
  <c r="BV181" i="2"/>
  <c r="BM181" i="2"/>
  <c r="BS181" i="2"/>
  <c r="BN181" i="2"/>
  <c r="BT181" i="2"/>
  <c r="AH182" i="2"/>
  <c r="S182" i="2"/>
  <c r="M182" i="2"/>
  <c r="AQ181" i="2" l="1"/>
  <c r="AY182" i="2"/>
  <c r="AX182" i="2"/>
  <c r="AV182" i="2"/>
  <c r="AU182" i="2"/>
  <c r="AT182" i="2"/>
  <c r="AW182" i="2"/>
  <c r="AS182" i="2"/>
  <c r="AR182" i="2"/>
  <c r="I184" i="2"/>
  <c r="J184" i="2"/>
  <c r="K184" i="2"/>
  <c r="H183" i="2"/>
  <c r="X182" i="2"/>
  <c r="W182" i="2"/>
  <c r="V182" i="2"/>
  <c r="U182" i="2"/>
  <c r="T182" i="2"/>
  <c r="BL179" i="2"/>
  <c r="BR180" i="2"/>
  <c r="BQ180" i="2"/>
  <c r="BO180" i="2"/>
  <c r="BU180" i="2"/>
  <c r="BP180" i="2"/>
  <c r="BV180" i="2"/>
  <c r="BM180" i="2"/>
  <c r="BS180" i="2"/>
  <c r="BN180" i="2"/>
  <c r="BT180" i="2"/>
  <c r="BA179" i="2"/>
  <c r="BH180" i="2"/>
  <c r="BG180" i="2"/>
  <c r="BI180" i="2"/>
  <c r="BJ180" i="2"/>
  <c r="BF180" i="2"/>
  <c r="BE180" i="2"/>
  <c r="BD180" i="2"/>
  <c r="BC180" i="2"/>
  <c r="BB180" i="2"/>
  <c r="F183" i="2"/>
  <c r="E183" i="2"/>
  <c r="D182" i="2"/>
  <c r="A84" i="2"/>
  <c r="B85" i="2"/>
  <c r="AO182" i="2"/>
  <c r="AK182" i="2"/>
  <c r="AN182" i="2"/>
  <c r="AM182" i="2"/>
  <c r="AL182" i="2"/>
  <c r="AJ182" i="2"/>
  <c r="AI182" i="2"/>
  <c r="Q182" i="2"/>
  <c r="N182" i="2"/>
  <c r="O182" i="2"/>
  <c r="P182" i="2"/>
  <c r="Z173" i="2"/>
  <c r="AF174" i="2"/>
  <c r="AE174" i="2"/>
  <c r="AD174" i="2"/>
  <c r="AC174" i="2"/>
  <c r="AB174" i="2"/>
  <c r="AA174" i="2"/>
  <c r="AH181" i="2"/>
  <c r="S181" i="2"/>
  <c r="M181" i="2"/>
  <c r="Z172" i="2" l="1"/>
  <c r="AF173" i="2"/>
  <c r="AE173" i="2"/>
  <c r="AD173" i="2"/>
  <c r="AC173" i="2"/>
  <c r="AB173" i="2"/>
  <c r="AA173" i="2"/>
  <c r="AN181" i="2"/>
  <c r="AM181" i="2"/>
  <c r="AL181" i="2"/>
  <c r="AO181" i="2"/>
  <c r="AK181" i="2"/>
  <c r="AJ181" i="2"/>
  <c r="AI181" i="2"/>
  <c r="A83" i="2"/>
  <c r="B84" i="2"/>
  <c r="BL178" i="2"/>
  <c r="BQ179" i="2"/>
  <c r="BR179" i="2"/>
  <c r="BO179" i="2"/>
  <c r="BU179" i="2"/>
  <c r="BP179" i="2"/>
  <c r="BV179" i="2"/>
  <c r="BM179" i="2"/>
  <c r="BS179" i="2"/>
  <c r="BN179" i="2"/>
  <c r="BT179" i="2"/>
  <c r="W181" i="2"/>
  <c r="V181" i="2"/>
  <c r="U181" i="2"/>
  <c r="X181" i="2"/>
  <c r="T181" i="2"/>
  <c r="E182" i="2"/>
  <c r="F182" i="2"/>
  <c r="D181" i="2"/>
  <c r="BJ179" i="2"/>
  <c r="BH179" i="2"/>
  <c r="BG179" i="2"/>
  <c r="BF179" i="2"/>
  <c r="BE179" i="2"/>
  <c r="BD179" i="2"/>
  <c r="BC179" i="2"/>
  <c r="BI179" i="2"/>
  <c r="BB179" i="2"/>
  <c r="BA178" i="2"/>
  <c r="Q181" i="2"/>
  <c r="N181" i="2"/>
  <c r="O181" i="2"/>
  <c r="P181" i="2"/>
  <c r="K183" i="2"/>
  <c r="I183" i="2"/>
  <c r="J183" i="2"/>
  <c r="H182" i="2"/>
  <c r="AQ180" i="2"/>
  <c r="AY181" i="2"/>
  <c r="AX181" i="2"/>
  <c r="AW181" i="2"/>
  <c r="AV181" i="2"/>
  <c r="AU181" i="2"/>
  <c r="AT181" i="2"/>
  <c r="AS181" i="2"/>
  <c r="AR181" i="2"/>
  <c r="AH180" i="2"/>
  <c r="S180" i="2"/>
  <c r="M180" i="2"/>
  <c r="A82" i="2" l="1"/>
  <c r="B83" i="2"/>
  <c r="V180" i="2"/>
  <c r="U180" i="2"/>
  <c r="X180" i="2"/>
  <c r="W180" i="2"/>
  <c r="T180" i="2"/>
  <c r="F181" i="2"/>
  <c r="E181" i="2"/>
  <c r="D180" i="2"/>
  <c r="AQ179" i="2"/>
  <c r="AY180" i="2"/>
  <c r="AX180" i="2"/>
  <c r="AW180" i="2"/>
  <c r="AV180" i="2"/>
  <c r="AU180" i="2"/>
  <c r="AT180" i="2"/>
  <c r="AS180" i="2"/>
  <c r="AR180" i="2"/>
  <c r="AM180" i="2"/>
  <c r="AL180" i="2"/>
  <c r="AO180" i="2"/>
  <c r="AK180" i="2"/>
  <c r="AN180" i="2"/>
  <c r="AJ180" i="2"/>
  <c r="AI180" i="2"/>
  <c r="Q180" i="2"/>
  <c r="N180" i="2"/>
  <c r="O180" i="2"/>
  <c r="P180" i="2"/>
  <c r="J182" i="2"/>
  <c r="K182" i="2"/>
  <c r="I182" i="2"/>
  <c r="H181" i="2"/>
  <c r="BA177" i="2"/>
  <c r="BJ178" i="2"/>
  <c r="BI178" i="2"/>
  <c r="BH178" i="2"/>
  <c r="BG178" i="2"/>
  <c r="BF178" i="2"/>
  <c r="BE178" i="2"/>
  <c r="BD178" i="2"/>
  <c r="BC178" i="2"/>
  <c r="BB178" i="2"/>
  <c r="BL177" i="2"/>
  <c r="BR178" i="2"/>
  <c r="BQ178" i="2"/>
  <c r="BO178" i="2"/>
  <c r="BU178" i="2"/>
  <c r="BP178" i="2"/>
  <c r="BV178" i="2"/>
  <c r="BM178" i="2"/>
  <c r="BS178" i="2"/>
  <c r="BN178" i="2"/>
  <c r="BT178" i="2"/>
  <c r="Z171" i="2"/>
  <c r="AD172" i="2"/>
  <c r="AE172" i="2"/>
  <c r="AB172" i="2"/>
  <c r="AA172" i="2"/>
  <c r="AF172" i="2"/>
  <c r="AC172" i="2"/>
  <c r="AH179" i="2"/>
  <c r="S179" i="2"/>
  <c r="M179" i="2"/>
  <c r="U179" i="2" l="1"/>
  <c r="X179" i="2"/>
  <c r="W179" i="2"/>
  <c r="V179" i="2"/>
  <c r="T179" i="2"/>
  <c r="AL179" i="2"/>
  <c r="AO179" i="2"/>
  <c r="AK179" i="2"/>
  <c r="AN179" i="2"/>
  <c r="AM179" i="2"/>
  <c r="AI179" i="2"/>
  <c r="AJ179" i="2"/>
  <c r="BA176" i="2"/>
  <c r="BJ177" i="2"/>
  <c r="BI177" i="2"/>
  <c r="BH177" i="2"/>
  <c r="BG177" i="2"/>
  <c r="BF177" i="2"/>
  <c r="BE177" i="2"/>
  <c r="BD177" i="2"/>
  <c r="BC177" i="2"/>
  <c r="BB177" i="2"/>
  <c r="AQ178" i="2"/>
  <c r="AY179" i="2"/>
  <c r="AX179" i="2"/>
  <c r="AW179" i="2"/>
  <c r="AV179" i="2"/>
  <c r="AU179" i="2"/>
  <c r="AT179" i="2"/>
  <c r="AS179" i="2"/>
  <c r="AR179" i="2"/>
  <c r="E180" i="2"/>
  <c r="F180" i="2"/>
  <c r="D179" i="2"/>
  <c r="Z170" i="2"/>
  <c r="AF171" i="2"/>
  <c r="AE171" i="2"/>
  <c r="AD171" i="2"/>
  <c r="AC171" i="2"/>
  <c r="AB171" i="2"/>
  <c r="AA171" i="2"/>
  <c r="I181" i="2"/>
  <c r="J181" i="2"/>
  <c r="K181" i="2"/>
  <c r="H180" i="2"/>
  <c r="Q179" i="2"/>
  <c r="N179" i="2"/>
  <c r="O179" i="2"/>
  <c r="P179" i="2"/>
  <c r="BL176" i="2"/>
  <c r="BR177" i="2"/>
  <c r="BQ177" i="2"/>
  <c r="BO177" i="2"/>
  <c r="BU177" i="2"/>
  <c r="BP177" i="2"/>
  <c r="BV177" i="2"/>
  <c r="BM177" i="2"/>
  <c r="BS177" i="2"/>
  <c r="BN177" i="2"/>
  <c r="BT177" i="2"/>
  <c r="A81" i="2"/>
  <c r="B82" i="2"/>
  <c r="AH178" i="2"/>
  <c r="S178" i="2"/>
  <c r="M178" i="2"/>
  <c r="Z169" i="2" l="1"/>
  <c r="AF170" i="2"/>
  <c r="AE170" i="2"/>
  <c r="AD170" i="2"/>
  <c r="AC170" i="2"/>
  <c r="AB170" i="2"/>
  <c r="AA170" i="2"/>
  <c r="AQ177" i="2"/>
  <c r="AY178" i="2"/>
  <c r="AX178" i="2"/>
  <c r="AV178" i="2"/>
  <c r="AU178" i="2"/>
  <c r="AT178" i="2"/>
  <c r="AW178" i="2"/>
  <c r="AS178" i="2"/>
  <c r="AR178" i="2"/>
  <c r="X178" i="2"/>
  <c r="W178" i="2"/>
  <c r="V178" i="2"/>
  <c r="U178" i="2"/>
  <c r="T178" i="2"/>
  <c r="BL175" i="2"/>
  <c r="BR176" i="2"/>
  <c r="BQ176" i="2"/>
  <c r="BO176" i="2"/>
  <c r="BU176" i="2"/>
  <c r="BP176" i="2"/>
  <c r="BV176" i="2"/>
  <c r="BM176" i="2"/>
  <c r="BS176" i="2"/>
  <c r="BN176" i="2"/>
  <c r="BT176" i="2"/>
  <c r="F179" i="2"/>
  <c r="E179" i="2"/>
  <c r="D178" i="2"/>
  <c r="AO178" i="2"/>
  <c r="AK178" i="2"/>
  <c r="AN178" i="2"/>
  <c r="AM178" i="2"/>
  <c r="AL178" i="2"/>
  <c r="AJ178" i="2"/>
  <c r="AI178" i="2"/>
  <c r="Q178" i="2"/>
  <c r="N178" i="2"/>
  <c r="O178" i="2"/>
  <c r="P178" i="2"/>
  <c r="A80" i="2"/>
  <c r="B81" i="2"/>
  <c r="I180" i="2"/>
  <c r="J180" i="2"/>
  <c r="K180" i="2"/>
  <c r="H179" i="2"/>
  <c r="BA175" i="2"/>
  <c r="BH176" i="2"/>
  <c r="BG176" i="2"/>
  <c r="BJ176" i="2"/>
  <c r="BI176" i="2"/>
  <c r="BF176" i="2"/>
  <c r="BE176" i="2"/>
  <c r="BD176" i="2"/>
  <c r="BC176" i="2"/>
  <c r="BB176" i="2"/>
  <c r="AH177" i="2"/>
  <c r="S177" i="2"/>
  <c r="M177" i="2"/>
  <c r="W177" i="2" l="1"/>
  <c r="V177" i="2"/>
  <c r="U177" i="2"/>
  <c r="X177" i="2"/>
  <c r="T177" i="2"/>
  <c r="AQ176" i="2"/>
  <c r="AY177" i="2"/>
  <c r="AX177" i="2"/>
  <c r="AW177" i="2"/>
  <c r="AV177" i="2"/>
  <c r="AU177" i="2"/>
  <c r="AT177" i="2"/>
  <c r="AS177" i="2"/>
  <c r="AR177" i="2"/>
  <c r="AN177" i="2"/>
  <c r="AM177" i="2"/>
  <c r="AL177" i="2"/>
  <c r="AO177" i="2"/>
  <c r="AK177" i="2"/>
  <c r="AJ177" i="2"/>
  <c r="AI177" i="2"/>
  <c r="A79" i="2"/>
  <c r="B80" i="2"/>
  <c r="E178" i="2"/>
  <c r="F178" i="2"/>
  <c r="D177" i="2"/>
  <c r="K179" i="2"/>
  <c r="I179" i="2"/>
  <c r="J179" i="2"/>
  <c r="H178" i="2"/>
  <c r="BL174" i="2"/>
  <c r="BQ175" i="2"/>
  <c r="BR175" i="2"/>
  <c r="BO175" i="2"/>
  <c r="BU175" i="2"/>
  <c r="BP175" i="2"/>
  <c r="BV175" i="2"/>
  <c r="BM175" i="2"/>
  <c r="BS175" i="2"/>
  <c r="BN175" i="2"/>
  <c r="BT175" i="2"/>
  <c r="Q177" i="2"/>
  <c r="N177" i="2"/>
  <c r="O177" i="2"/>
  <c r="P177" i="2"/>
  <c r="BA174" i="2"/>
  <c r="BJ175" i="2"/>
  <c r="BI175" i="2"/>
  <c r="BH175" i="2"/>
  <c r="BG175" i="2"/>
  <c r="BF175" i="2"/>
  <c r="BE175" i="2"/>
  <c r="BD175" i="2"/>
  <c r="BC175" i="2"/>
  <c r="BB175" i="2"/>
  <c r="Z168" i="2"/>
  <c r="AF169" i="2"/>
  <c r="AE169" i="2"/>
  <c r="AD169" i="2"/>
  <c r="AC169" i="2"/>
  <c r="AB169" i="2"/>
  <c r="AA169" i="2"/>
  <c r="AH176" i="2"/>
  <c r="S176" i="2"/>
  <c r="M176" i="2"/>
  <c r="AM176" i="2" l="1"/>
  <c r="AL176" i="2"/>
  <c r="AO176" i="2"/>
  <c r="AK176" i="2"/>
  <c r="AN176" i="2"/>
  <c r="AJ176" i="2"/>
  <c r="AI176" i="2"/>
  <c r="BL173" i="2"/>
  <c r="BQ174" i="2"/>
  <c r="BR174" i="2"/>
  <c r="BO174" i="2"/>
  <c r="BU174" i="2"/>
  <c r="BP174" i="2"/>
  <c r="BV174" i="2"/>
  <c r="BM174" i="2"/>
  <c r="BS174" i="2"/>
  <c r="BN174" i="2"/>
  <c r="BT174" i="2"/>
  <c r="V176" i="2"/>
  <c r="U176" i="2"/>
  <c r="X176" i="2"/>
  <c r="W176" i="2"/>
  <c r="T176" i="2"/>
  <c r="AQ175" i="2"/>
  <c r="AY176" i="2"/>
  <c r="AX176" i="2"/>
  <c r="AW176" i="2"/>
  <c r="AV176" i="2"/>
  <c r="AU176" i="2"/>
  <c r="AT176" i="2"/>
  <c r="AS176" i="2"/>
  <c r="AR176" i="2"/>
  <c r="Z167" i="2"/>
  <c r="AE168" i="2"/>
  <c r="AF168" i="2"/>
  <c r="AB168" i="2"/>
  <c r="AA168" i="2"/>
  <c r="AC168" i="2"/>
  <c r="AD168" i="2"/>
  <c r="BA173" i="2"/>
  <c r="BJ174" i="2"/>
  <c r="BI174" i="2"/>
  <c r="BF174" i="2"/>
  <c r="BE174" i="2"/>
  <c r="BD174" i="2"/>
  <c r="BC174" i="2"/>
  <c r="BB174" i="2"/>
  <c r="BH174" i="2"/>
  <c r="BG174" i="2"/>
  <c r="J178" i="2"/>
  <c r="K178" i="2"/>
  <c r="I178" i="2"/>
  <c r="H177" i="2"/>
  <c r="F177" i="2"/>
  <c r="E177" i="2"/>
  <c r="D176" i="2"/>
  <c r="A78" i="2"/>
  <c r="B79" i="2"/>
  <c r="Q176" i="2"/>
  <c r="N176" i="2"/>
  <c r="O176" i="2"/>
  <c r="P176" i="2"/>
  <c r="AH175" i="2"/>
  <c r="S175" i="2"/>
  <c r="M175" i="2"/>
  <c r="I177" i="2" l="1"/>
  <c r="J177" i="2"/>
  <c r="K177" i="2"/>
  <c r="H176" i="2"/>
  <c r="U175" i="2"/>
  <c r="X175" i="2"/>
  <c r="W175" i="2"/>
  <c r="V175" i="2"/>
  <c r="T175" i="2"/>
  <c r="BA172" i="2"/>
  <c r="BJ173" i="2"/>
  <c r="BI173" i="2"/>
  <c r="BH173" i="2"/>
  <c r="BG173" i="2"/>
  <c r="BF173" i="2"/>
  <c r="BE173" i="2"/>
  <c r="BD173" i="2"/>
  <c r="BC173" i="2"/>
  <c r="BB173" i="2"/>
  <c r="AQ174" i="2"/>
  <c r="AY175" i="2"/>
  <c r="AX175" i="2"/>
  <c r="AW175" i="2"/>
  <c r="AV175" i="2"/>
  <c r="AU175" i="2"/>
  <c r="AT175" i="2"/>
  <c r="AS175" i="2"/>
  <c r="AR175" i="2"/>
  <c r="AL175" i="2"/>
  <c r="AO175" i="2"/>
  <c r="AK175" i="2"/>
  <c r="AN175" i="2"/>
  <c r="AM175" i="2"/>
  <c r="AI175" i="2"/>
  <c r="AJ175" i="2"/>
  <c r="Q175" i="2"/>
  <c r="N175" i="2"/>
  <c r="O175" i="2"/>
  <c r="P175" i="2"/>
  <c r="A77" i="2"/>
  <c r="B78" i="2"/>
  <c r="E176" i="2"/>
  <c r="F176" i="2"/>
  <c r="D175" i="2"/>
  <c r="BL172" i="2"/>
  <c r="BR173" i="2"/>
  <c r="BQ173" i="2"/>
  <c r="BO173" i="2"/>
  <c r="BU173" i="2"/>
  <c r="BP173" i="2"/>
  <c r="BV173" i="2"/>
  <c r="BM173" i="2"/>
  <c r="BS173" i="2"/>
  <c r="BN173" i="2"/>
  <c r="BT173" i="2"/>
  <c r="Z166" i="2"/>
  <c r="AF167" i="2"/>
  <c r="AE167" i="2"/>
  <c r="AD167" i="2"/>
  <c r="AC167" i="2"/>
  <c r="AB167" i="2"/>
  <c r="AA167" i="2"/>
  <c r="AH174" i="2"/>
  <c r="S174" i="2"/>
  <c r="M174" i="2"/>
  <c r="X174" i="2" l="1"/>
  <c r="W174" i="2"/>
  <c r="V174" i="2"/>
  <c r="U174" i="2"/>
  <c r="T174" i="2"/>
  <c r="Z165" i="2"/>
  <c r="AF166" i="2"/>
  <c r="AE166" i="2"/>
  <c r="AD166" i="2"/>
  <c r="AC166" i="2"/>
  <c r="AB166" i="2"/>
  <c r="AA166" i="2"/>
  <c r="F175" i="2"/>
  <c r="E175" i="2"/>
  <c r="D174" i="2"/>
  <c r="AQ173" i="2"/>
  <c r="AY174" i="2"/>
  <c r="AX174" i="2"/>
  <c r="AW174" i="2"/>
  <c r="AV174" i="2"/>
  <c r="AU174" i="2"/>
  <c r="AT174" i="2"/>
  <c r="AS174" i="2"/>
  <c r="AR174" i="2"/>
  <c r="AO174" i="2"/>
  <c r="AK174" i="2"/>
  <c r="AN174" i="2"/>
  <c r="AM174" i="2"/>
  <c r="AL174" i="2"/>
  <c r="AJ174" i="2"/>
  <c r="AI174" i="2"/>
  <c r="Q174" i="2"/>
  <c r="N174" i="2"/>
  <c r="O174" i="2"/>
  <c r="P174" i="2"/>
  <c r="BL171" i="2"/>
  <c r="BR172" i="2"/>
  <c r="BQ172" i="2"/>
  <c r="BO172" i="2"/>
  <c r="BU172" i="2"/>
  <c r="BP172" i="2"/>
  <c r="BV172" i="2"/>
  <c r="BM172" i="2"/>
  <c r="BS172" i="2"/>
  <c r="BN172" i="2"/>
  <c r="BT172" i="2"/>
  <c r="A76" i="2"/>
  <c r="B77" i="2"/>
  <c r="I176" i="2"/>
  <c r="J176" i="2"/>
  <c r="K176" i="2"/>
  <c r="H175" i="2"/>
  <c r="BA171" i="2"/>
  <c r="BH172" i="2"/>
  <c r="BG172" i="2"/>
  <c r="BJ172" i="2"/>
  <c r="BI172" i="2"/>
  <c r="BF172" i="2"/>
  <c r="BE172" i="2"/>
  <c r="BD172" i="2"/>
  <c r="BC172" i="2"/>
  <c r="BB172" i="2"/>
  <c r="AH173" i="2"/>
  <c r="S173" i="2"/>
  <c r="M173" i="2"/>
  <c r="W173" i="2" l="1"/>
  <c r="V173" i="2"/>
  <c r="U173" i="2"/>
  <c r="X173" i="2"/>
  <c r="T173" i="2"/>
  <c r="K175" i="2"/>
  <c r="I175" i="2"/>
  <c r="J175" i="2"/>
  <c r="H174" i="2"/>
  <c r="AN173" i="2"/>
  <c r="AM173" i="2"/>
  <c r="AL173" i="2"/>
  <c r="AO173" i="2"/>
  <c r="AK173" i="2"/>
  <c r="AJ173" i="2"/>
  <c r="AI173" i="2"/>
  <c r="A75" i="2"/>
  <c r="B76" i="2"/>
  <c r="E174" i="2"/>
  <c r="F174" i="2"/>
  <c r="D173" i="2"/>
  <c r="BL170" i="2"/>
  <c r="BR171" i="2"/>
  <c r="BQ171" i="2"/>
  <c r="BO171" i="2"/>
  <c r="BU171" i="2"/>
  <c r="BP171" i="2"/>
  <c r="BV171" i="2"/>
  <c r="BM171" i="2"/>
  <c r="BS171" i="2"/>
  <c r="BN171" i="2"/>
  <c r="BT171" i="2"/>
  <c r="Z164" i="2"/>
  <c r="AF165" i="2"/>
  <c r="AE165" i="2"/>
  <c r="AD165" i="2"/>
  <c r="AC165" i="2"/>
  <c r="AA165" i="2"/>
  <c r="AB165" i="2"/>
  <c r="AQ172" i="2"/>
  <c r="AY173" i="2"/>
  <c r="AX173" i="2"/>
  <c r="AW173" i="2"/>
  <c r="AV173" i="2"/>
  <c r="AU173" i="2"/>
  <c r="AT173" i="2"/>
  <c r="AS173" i="2"/>
  <c r="AR173" i="2"/>
  <c r="Q173" i="2"/>
  <c r="N173" i="2"/>
  <c r="O173" i="2"/>
  <c r="P173" i="2"/>
  <c r="BA170" i="2"/>
  <c r="BI171" i="2"/>
  <c r="BH171" i="2"/>
  <c r="BG171" i="2"/>
  <c r="BF171" i="2"/>
  <c r="BE171" i="2"/>
  <c r="BD171" i="2"/>
  <c r="BC171" i="2"/>
  <c r="BJ171" i="2"/>
  <c r="BB171" i="2"/>
  <c r="AH172" i="2"/>
  <c r="S172" i="2"/>
  <c r="M172" i="2"/>
  <c r="V172" i="2" l="1"/>
  <c r="U172" i="2"/>
  <c r="X172" i="2"/>
  <c r="W172" i="2"/>
  <c r="T172" i="2"/>
  <c r="AM172" i="2"/>
  <c r="AL172" i="2"/>
  <c r="AO172" i="2"/>
  <c r="AK172" i="2"/>
  <c r="AN172" i="2"/>
  <c r="AJ172" i="2"/>
  <c r="AI172" i="2"/>
  <c r="BL169" i="2"/>
  <c r="BR170" i="2"/>
  <c r="BQ170" i="2"/>
  <c r="BO170" i="2"/>
  <c r="BU170" i="2"/>
  <c r="BP170" i="2"/>
  <c r="BV170" i="2"/>
  <c r="BM170" i="2"/>
  <c r="BS170" i="2"/>
  <c r="BN170" i="2"/>
  <c r="BT170" i="2"/>
  <c r="AQ171" i="2"/>
  <c r="AY172" i="2"/>
  <c r="AX172" i="2"/>
  <c r="AW172" i="2"/>
  <c r="AV172" i="2"/>
  <c r="AU172" i="2"/>
  <c r="AT172" i="2"/>
  <c r="AS172" i="2"/>
  <c r="AR172" i="2"/>
  <c r="Q172" i="2"/>
  <c r="N172" i="2"/>
  <c r="O172" i="2"/>
  <c r="P172" i="2"/>
  <c r="BA169" i="2"/>
  <c r="BJ170" i="2"/>
  <c r="BI170" i="2"/>
  <c r="BH170" i="2"/>
  <c r="BG170" i="2"/>
  <c r="BF170" i="2"/>
  <c r="BE170" i="2"/>
  <c r="BD170" i="2"/>
  <c r="BC170" i="2"/>
  <c r="BB170" i="2"/>
  <c r="Z163" i="2"/>
  <c r="AF164" i="2"/>
  <c r="AC164" i="2"/>
  <c r="AA164" i="2"/>
  <c r="AD164" i="2"/>
  <c r="AB164" i="2"/>
  <c r="AE164" i="2"/>
  <c r="F173" i="2"/>
  <c r="E173" i="2"/>
  <c r="D172" i="2"/>
  <c r="A74" i="2"/>
  <c r="B75" i="2"/>
  <c r="J174" i="2"/>
  <c r="K174" i="2"/>
  <c r="I174" i="2"/>
  <c r="H173" i="2"/>
  <c r="AH171" i="2"/>
  <c r="S171" i="2"/>
  <c r="M171" i="2"/>
  <c r="E172" i="2" l="1"/>
  <c r="F172" i="2"/>
  <c r="D171" i="2"/>
  <c r="AQ170" i="2"/>
  <c r="AY171" i="2"/>
  <c r="AX171" i="2"/>
  <c r="AW171" i="2"/>
  <c r="AV171" i="2"/>
  <c r="AU171" i="2"/>
  <c r="AT171" i="2"/>
  <c r="AS171" i="2"/>
  <c r="AR171" i="2"/>
  <c r="AL171" i="2"/>
  <c r="AO171" i="2"/>
  <c r="AK171" i="2"/>
  <c r="AN171" i="2"/>
  <c r="AM171" i="2"/>
  <c r="AI171" i="2"/>
  <c r="AJ171" i="2"/>
  <c r="Z162" i="2"/>
  <c r="AF163" i="2"/>
  <c r="AE163" i="2"/>
  <c r="AD163" i="2"/>
  <c r="AC163" i="2"/>
  <c r="AB163" i="2"/>
  <c r="AA163" i="2"/>
  <c r="U171" i="2"/>
  <c r="X171" i="2"/>
  <c r="W171" i="2"/>
  <c r="V171" i="2"/>
  <c r="T171" i="2"/>
  <c r="I173" i="2"/>
  <c r="J173" i="2"/>
  <c r="K173" i="2"/>
  <c r="H172" i="2"/>
  <c r="Q171" i="2"/>
  <c r="N171" i="2"/>
  <c r="O171" i="2"/>
  <c r="P171" i="2"/>
  <c r="A73" i="2"/>
  <c r="B74" i="2"/>
  <c r="BA168" i="2"/>
  <c r="BJ169" i="2"/>
  <c r="BI169" i="2"/>
  <c r="BH169" i="2"/>
  <c r="BG169" i="2"/>
  <c r="BF169" i="2"/>
  <c r="BE169" i="2"/>
  <c r="BD169" i="2"/>
  <c r="BC169" i="2"/>
  <c r="BB169" i="2"/>
  <c r="BL168" i="2"/>
  <c r="BR169" i="2"/>
  <c r="BQ169" i="2"/>
  <c r="BO169" i="2"/>
  <c r="BU169" i="2"/>
  <c r="BP169" i="2"/>
  <c r="BV169" i="2"/>
  <c r="BM169" i="2"/>
  <c r="BS169" i="2"/>
  <c r="BN169" i="2"/>
  <c r="BT169" i="2"/>
  <c r="AH170" i="2"/>
  <c r="S170" i="2"/>
  <c r="M170" i="2"/>
  <c r="A72" i="2" l="1"/>
  <c r="B73" i="2"/>
  <c r="Z161" i="2"/>
  <c r="AF162" i="2"/>
  <c r="AE162" i="2"/>
  <c r="AD162" i="2"/>
  <c r="AC162" i="2"/>
  <c r="AB162" i="2"/>
  <c r="AA162" i="2"/>
  <c r="F171" i="2"/>
  <c r="E171" i="2"/>
  <c r="D170" i="2"/>
  <c r="AQ169" i="2"/>
  <c r="AY170" i="2"/>
  <c r="AX170" i="2"/>
  <c r="AV170" i="2"/>
  <c r="AU170" i="2"/>
  <c r="AT170" i="2"/>
  <c r="AW170" i="2"/>
  <c r="AS170" i="2"/>
  <c r="AR170" i="2"/>
  <c r="AO170" i="2"/>
  <c r="AK170" i="2"/>
  <c r="AN170" i="2"/>
  <c r="AM170" i="2"/>
  <c r="AL170" i="2"/>
  <c r="AJ170" i="2"/>
  <c r="AI170" i="2"/>
  <c r="I172" i="2"/>
  <c r="J172" i="2"/>
  <c r="K172" i="2"/>
  <c r="H171" i="2"/>
  <c r="BA167" i="2"/>
  <c r="BH168" i="2"/>
  <c r="BG168" i="2"/>
  <c r="BJ168" i="2"/>
  <c r="BI168" i="2"/>
  <c r="BF168" i="2"/>
  <c r="BE168" i="2"/>
  <c r="BD168" i="2"/>
  <c r="BC168" i="2"/>
  <c r="BB168" i="2"/>
  <c r="X170" i="2"/>
  <c r="W170" i="2"/>
  <c r="V170" i="2"/>
  <c r="U170" i="2"/>
  <c r="T170" i="2"/>
  <c r="BL167" i="2"/>
  <c r="BR168" i="2"/>
  <c r="BQ168" i="2"/>
  <c r="BO168" i="2"/>
  <c r="BU168" i="2"/>
  <c r="BP168" i="2"/>
  <c r="BV168" i="2"/>
  <c r="BM168" i="2"/>
  <c r="BS168" i="2"/>
  <c r="BN168" i="2"/>
  <c r="BT168" i="2"/>
  <c r="Q170" i="2"/>
  <c r="N170" i="2"/>
  <c r="O170" i="2"/>
  <c r="P170" i="2"/>
  <c r="AH169" i="2"/>
  <c r="S169" i="2"/>
  <c r="M169" i="2"/>
  <c r="K171" i="2" l="1"/>
  <c r="I171" i="2"/>
  <c r="J171" i="2"/>
  <c r="H170" i="2"/>
  <c r="Z160" i="2"/>
  <c r="AF161" i="2"/>
  <c r="AE161" i="2"/>
  <c r="AD161" i="2"/>
  <c r="AC161" i="2"/>
  <c r="AB161" i="2"/>
  <c r="AA161" i="2"/>
  <c r="W169" i="2"/>
  <c r="V169" i="2"/>
  <c r="U169" i="2"/>
  <c r="X169" i="2"/>
  <c r="T169" i="2"/>
  <c r="E170" i="2"/>
  <c r="F170" i="2"/>
  <c r="D169" i="2"/>
  <c r="AN169" i="2"/>
  <c r="AM169" i="2"/>
  <c r="AL169" i="2"/>
  <c r="AO169" i="2"/>
  <c r="AK169" i="2"/>
  <c r="AJ169" i="2"/>
  <c r="AI169" i="2"/>
  <c r="BL166" i="2"/>
  <c r="BQ167" i="2"/>
  <c r="BR167" i="2"/>
  <c r="BO167" i="2"/>
  <c r="BU167" i="2"/>
  <c r="BP167" i="2"/>
  <c r="BV167" i="2"/>
  <c r="BM167" i="2"/>
  <c r="BS167" i="2"/>
  <c r="BN167" i="2"/>
  <c r="BT167" i="2"/>
  <c r="Q169" i="2"/>
  <c r="N169" i="2"/>
  <c r="O169" i="2"/>
  <c r="P169" i="2"/>
  <c r="BA166" i="2"/>
  <c r="BJ167" i="2"/>
  <c r="BI167" i="2"/>
  <c r="BH167" i="2"/>
  <c r="BG167" i="2"/>
  <c r="BF167" i="2"/>
  <c r="BE167" i="2"/>
  <c r="BD167" i="2"/>
  <c r="BC167" i="2"/>
  <c r="BB167" i="2"/>
  <c r="AQ168" i="2"/>
  <c r="AY169" i="2"/>
  <c r="AX169" i="2"/>
  <c r="AW169" i="2"/>
  <c r="AV169" i="2"/>
  <c r="AU169" i="2"/>
  <c r="AT169" i="2"/>
  <c r="AS169" i="2"/>
  <c r="AR169" i="2"/>
  <c r="A71" i="2"/>
  <c r="B72" i="2"/>
  <c r="AH168" i="2"/>
  <c r="S168" i="2"/>
  <c r="M168" i="2"/>
  <c r="Q168" i="2" l="1"/>
  <c r="N168" i="2"/>
  <c r="O168" i="2"/>
  <c r="P168" i="2"/>
  <c r="AQ167" i="2"/>
  <c r="AY168" i="2"/>
  <c r="AX168" i="2"/>
  <c r="AW168" i="2"/>
  <c r="AV168" i="2"/>
  <c r="AU168" i="2"/>
  <c r="AT168" i="2"/>
  <c r="AS168" i="2"/>
  <c r="AR168" i="2"/>
  <c r="J170" i="2"/>
  <c r="K170" i="2"/>
  <c r="I170" i="2"/>
  <c r="H169" i="2"/>
  <c r="AM168" i="2"/>
  <c r="AL168" i="2"/>
  <c r="AO168" i="2"/>
  <c r="AK168" i="2"/>
  <c r="AN168" i="2"/>
  <c r="AJ168" i="2"/>
  <c r="AI168" i="2"/>
  <c r="BL165" i="2"/>
  <c r="BR166" i="2"/>
  <c r="BQ166" i="2"/>
  <c r="BO166" i="2"/>
  <c r="BU166" i="2"/>
  <c r="BP166" i="2"/>
  <c r="BV166" i="2"/>
  <c r="BM166" i="2"/>
  <c r="BS166" i="2"/>
  <c r="BN166" i="2"/>
  <c r="BT166" i="2"/>
  <c r="F169" i="2"/>
  <c r="E169" i="2"/>
  <c r="D168" i="2"/>
  <c r="V168" i="2"/>
  <c r="U168" i="2"/>
  <c r="X168" i="2"/>
  <c r="W168" i="2"/>
  <c r="T168" i="2"/>
  <c r="BA165" i="2"/>
  <c r="BJ166" i="2"/>
  <c r="BI166" i="2"/>
  <c r="BF166" i="2"/>
  <c r="BE166" i="2"/>
  <c r="BD166" i="2"/>
  <c r="BC166" i="2"/>
  <c r="BB166" i="2"/>
  <c r="BG166" i="2"/>
  <c r="BH166" i="2"/>
  <c r="A70" i="2"/>
  <c r="B71" i="2"/>
  <c r="Z159" i="2"/>
  <c r="AC160" i="2"/>
  <c r="AB160" i="2"/>
  <c r="AD160" i="2"/>
  <c r="AA160" i="2"/>
  <c r="AE160" i="2"/>
  <c r="AF160" i="2"/>
  <c r="AH167" i="2"/>
  <c r="S167" i="2"/>
  <c r="M167" i="2"/>
  <c r="AL167" i="2" l="1"/>
  <c r="AO167" i="2"/>
  <c r="AK167" i="2"/>
  <c r="AN167" i="2"/>
  <c r="AM167" i="2"/>
  <c r="AI167" i="2"/>
  <c r="AJ167" i="2"/>
  <c r="U167" i="2"/>
  <c r="X167" i="2"/>
  <c r="W167" i="2"/>
  <c r="V167" i="2"/>
  <c r="T167" i="2"/>
  <c r="Z158" i="2"/>
  <c r="AF159" i="2"/>
  <c r="AE159" i="2"/>
  <c r="AD159" i="2"/>
  <c r="AC159" i="2"/>
  <c r="AB159" i="2"/>
  <c r="AA159" i="2"/>
  <c r="A69" i="2"/>
  <c r="B70" i="2"/>
  <c r="E168" i="2"/>
  <c r="F168" i="2"/>
  <c r="D167" i="2"/>
  <c r="BA164" i="2"/>
  <c r="BJ165" i="2"/>
  <c r="BI165" i="2"/>
  <c r="BH165" i="2"/>
  <c r="BG165" i="2"/>
  <c r="BF165" i="2"/>
  <c r="BE165" i="2"/>
  <c r="BD165" i="2"/>
  <c r="BC165" i="2"/>
  <c r="BB165" i="2"/>
  <c r="Q167" i="2"/>
  <c r="N167" i="2"/>
  <c r="O167" i="2"/>
  <c r="P167" i="2"/>
  <c r="BL164" i="2"/>
  <c r="BR165" i="2"/>
  <c r="BQ165" i="2"/>
  <c r="BO165" i="2"/>
  <c r="BU165" i="2"/>
  <c r="BP165" i="2"/>
  <c r="BV165" i="2"/>
  <c r="BM165" i="2"/>
  <c r="BS165" i="2"/>
  <c r="BN165" i="2"/>
  <c r="BT165" i="2"/>
  <c r="I169" i="2"/>
  <c r="J169" i="2"/>
  <c r="K169" i="2"/>
  <c r="H168" i="2"/>
  <c r="AQ166" i="2"/>
  <c r="AY167" i="2"/>
  <c r="AX167" i="2"/>
  <c r="AW167" i="2"/>
  <c r="AV167" i="2"/>
  <c r="AU167" i="2"/>
  <c r="AT167" i="2"/>
  <c r="AS167" i="2"/>
  <c r="AR167" i="2"/>
  <c r="AH166" i="2"/>
  <c r="S166" i="2"/>
  <c r="M166" i="2"/>
  <c r="X166" i="2" l="1"/>
  <c r="W166" i="2"/>
  <c r="V166" i="2"/>
  <c r="U166" i="2"/>
  <c r="T166" i="2"/>
  <c r="F167" i="2"/>
  <c r="E167" i="2"/>
  <c r="D166" i="2"/>
  <c r="AO166" i="2"/>
  <c r="AK166" i="2"/>
  <c r="AN166" i="2"/>
  <c r="AM166" i="2"/>
  <c r="AL166" i="2"/>
  <c r="AJ166" i="2"/>
  <c r="AI166" i="2"/>
  <c r="BL163" i="2"/>
  <c r="BR164" i="2"/>
  <c r="BQ164" i="2"/>
  <c r="BO164" i="2"/>
  <c r="BU164" i="2"/>
  <c r="BP164" i="2"/>
  <c r="BV164" i="2"/>
  <c r="BM164" i="2"/>
  <c r="BS164" i="2"/>
  <c r="BN164" i="2"/>
  <c r="BT164" i="2"/>
  <c r="A68" i="2"/>
  <c r="B69" i="2"/>
  <c r="AQ165" i="2"/>
  <c r="AY166" i="2"/>
  <c r="AX166" i="2"/>
  <c r="AV166" i="2"/>
  <c r="AU166" i="2"/>
  <c r="AT166" i="2"/>
  <c r="AW166" i="2"/>
  <c r="AS166" i="2"/>
  <c r="AR166" i="2"/>
  <c r="Q166" i="2"/>
  <c r="N166" i="2"/>
  <c r="O166" i="2"/>
  <c r="P166" i="2"/>
  <c r="I168" i="2"/>
  <c r="J168" i="2"/>
  <c r="K168" i="2"/>
  <c r="H167" i="2"/>
  <c r="BA163" i="2"/>
  <c r="BH164" i="2"/>
  <c r="BG164" i="2"/>
  <c r="BI164" i="2"/>
  <c r="BJ164" i="2"/>
  <c r="BF164" i="2"/>
  <c r="BE164" i="2"/>
  <c r="BD164" i="2"/>
  <c r="BC164" i="2"/>
  <c r="BB164" i="2"/>
  <c r="Z157" i="2"/>
  <c r="AF158" i="2"/>
  <c r="AE158" i="2"/>
  <c r="AD158" i="2"/>
  <c r="AC158" i="2"/>
  <c r="AB158" i="2"/>
  <c r="AA158" i="2"/>
  <c r="AH165" i="2"/>
  <c r="S165" i="2"/>
  <c r="M165" i="2"/>
  <c r="Z156" i="2" l="1"/>
  <c r="AF157" i="2"/>
  <c r="AE157" i="2"/>
  <c r="AD157" i="2"/>
  <c r="AC157" i="2"/>
  <c r="AB157" i="2"/>
  <c r="AA157" i="2"/>
  <c r="BL162" i="2"/>
  <c r="BQ163" i="2"/>
  <c r="BR163" i="2"/>
  <c r="BO163" i="2"/>
  <c r="BU163" i="2"/>
  <c r="BP163" i="2"/>
  <c r="BV163" i="2"/>
  <c r="BM163" i="2"/>
  <c r="BS163" i="2"/>
  <c r="BN163" i="2"/>
  <c r="BT163" i="2"/>
  <c r="AN165" i="2"/>
  <c r="AM165" i="2"/>
  <c r="AL165" i="2"/>
  <c r="AO165" i="2"/>
  <c r="AK165" i="2"/>
  <c r="AJ165" i="2"/>
  <c r="AI165" i="2"/>
  <c r="A67" i="2"/>
  <c r="B68" i="2"/>
  <c r="W165" i="2"/>
  <c r="V165" i="2"/>
  <c r="U165" i="2"/>
  <c r="X165" i="2"/>
  <c r="T165" i="2"/>
  <c r="E166" i="2"/>
  <c r="F166" i="2"/>
  <c r="D165" i="2"/>
  <c r="BA162" i="2"/>
  <c r="BJ163" i="2"/>
  <c r="BH163" i="2"/>
  <c r="BG163" i="2"/>
  <c r="BF163" i="2"/>
  <c r="BE163" i="2"/>
  <c r="BD163" i="2"/>
  <c r="BC163" i="2"/>
  <c r="BI163" i="2"/>
  <c r="BB163" i="2"/>
  <c r="Q165" i="2"/>
  <c r="N165" i="2"/>
  <c r="O165" i="2"/>
  <c r="P165" i="2"/>
  <c r="K167" i="2"/>
  <c r="I167" i="2"/>
  <c r="J167" i="2"/>
  <c r="H166" i="2"/>
  <c r="AQ164" i="2"/>
  <c r="AY165" i="2"/>
  <c r="AX165" i="2"/>
  <c r="AW165" i="2"/>
  <c r="AV165" i="2"/>
  <c r="AU165" i="2"/>
  <c r="AT165" i="2"/>
  <c r="AS165" i="2"/>
  <c r="AR165" i="2"/>
  <c r="AH164" i="2"/>
  <c r="S164" i="2"/>
  <c r="M164" i="2"/>
  <c r="BL161" i="2" l="1"/>
  <c r="BR162" i="2"/>
  <c r="BQ162" i="2"/>
  <c r="BO162" i="2"/>
  <c r="BU162" i="2"/>
  <c r="BP162" i="2"/>
  <c r="BV162" i="2"/>
  <c r="BM162" i="2"/>
  <c r="BS162" i="2"/>
  <c r="BN162" i="2"/>
  <c r="BT162" i="2"/>
  <c r="F165" i="2"/>
  <c r="E165" i="2"/>
  <c r="D164" i="2"/>
  <c r="BA161" i="2"/>
  <c r="BJ162" i="2"/>
  <c r="BI162" i="2"/>
  <c r="BH162" i="2"/>
  <c r="BG162" i="2"/>
  <c r="BF162" i="2"/>
  <c r="BE162" i="2"/>
  <c r="BD162" i="2"/>
  <c r="BC162" i="2"/>
  <c r="BB162" i="2"/>
  <c r="AM164" i="2"/>
  <c r="AL164" i="2"/>
  <c r="AO164" i="2"/>
  <c r="AK164" i="2"/>
  <c r="AN164" i="2"/>
  <c r="AJ164" i="2"/>
  <c r="AI164" i="2"/>
  <c r="A66" i="2"/>
  <c r="B67" i="2"/>
  <c r="V164" i="2"/>
  <c r="U164" i="2"/>
  <c r="X164" i="2"/>
  <c r="W164" i="2"/>
  <c r="T164" i="2"/>
  <c r="AQ163" i="2"/>
  <c r="AY164" i="2"/>
  <c r="AX164" i="2"/>
  <c r="AW164" i="2"/>
  <c r="AV164" i="2"/>
  <c r="AU164" i="2"/>
  <c r="AT164" i="2"/>
  <c r="AS164" i="2"/>
  <c r="AR164" i="2"/>
  <c r="Q164" i="2"/>
  <c r="N164" i="2"/>
  <c r="O164" i="2"/>
  <c r="P164" i="2"/>
  <c r="J166" i="2"/>
  <c r="K166" i="2"/>
  <c r="I166" i="2"/>
  <c r="H165" i="2"/>
  <c r="Z155" i="2"/>
  <c r="AD156" i="2"/>
  <c r="AE156" i="2"/>
  <c r="AA156" i="2"/>
  <c r="AF156" i="2"/>
  <c r="AB156" i="2"/>
  <c r="AC156" i="2"/>
  <c r="AH163" i="2"/>
  <c r="S163" i="2"/>
  <c r="M163" i="2"/>
  <c r="A65" i="2" l="1"/>
  <c r="B66" i="2"/>
  <c r="U163" i="2"/>
  <c r="X163" i="2"/>
  <c r="W163" i="2"/>
  <c r="V163" i="2"/>
  <c r="T163" i="2"/>
  <c r="BA160" i="2"/>
  <c r="BJ161" i="2"/>
  <c r="BI161" i="2"/>
  <c r="BH161" i="2"/>
  <c r="BG161" i="2"/>
  <c r="BF161" i="2"/>
  <c r="BE161" i="2"/>
  <c r="BD161" i="2"/>
  <c r="BC161" i="2"/>
  <c r="BB161" i="2"/>
  <c r="Z154" i="2"/>
  <c r="AF155" i="2"/>
  <c r="AE155" i="2"/>
  <c r="AD155" i="2"/>
  <c r="AC155" i="2"/>
  <c r="AB155" i="2"/>
  <c r="AA155" i="2"/>
  <c r="AQ162" i="2"/>
  <c r="AY163" i="2"/>
  <c r="AX163" i="2"/>
  <c r="AW163" i="2"/>
  <c r="AV163" i="2"/>
  <c r="AU163" i="2"/>
  <c r="AT163" i="2"/>
  <c r="AS163" i="2"/>
  <c r="AR163" i="2"/>
  <c r="E164" i="2"/>
  <c r="F164" i="2"/>
  <c r="D163" i="2"/>
  <c r="AL163" i="2"/>
  <c r="AO163" i="2"/>
  <c r="AK163" i="2"/>
  <c r="AN163" i="2"/>
  <c r="AM163" i="2"/>
  <c r="AI163" i="2"/>
  <c r="AJ163" i="2"/>
  <c r="I165" i="2"/>
  <c r="J165" i="2"/>
  <c r="K165" i="2"/>
  <c r="H164" i="2"/>
  <c r="Q163" i="2"/>
  <c r="N163" i="2"/>
  <c r="O163" i="2"/>
  <c r="P163" i="2"/>
  <c r="BL160" i="2"/>
  <c r="BR161" i="2"/>
  <c r="BQ161" i="2"/>
  <c r="BO161" i="2"/>
  <c r="BU161" i="2"/>
  <c r="BP161" i="2"/>
  <c r="BV161" i="2"/>
  <c r="BM161" i="2"/>
  <c r="BS161" i="2"/>
  <c r="BN161" i="2"/>
  <c r="BT161" i="2"/>
  <c r="AH162" i="2"/>
  <c r="S162" i="2"/>
  <c r="M162" i="2"/>
  <c r="X162" i="2" l="1"/>
  <c r="W162" i="2"/>
  <c r="V162" i="2"/>
  <c r="U162" i="2"/>
  <c r="T162" i="2"/>
  <c r="F163" i="2"/>
  <c r="E163" i="2"/>
  <c r="D162" i="2"/>
  <c r="BA159" i="2"/>
  <c r="BG160" i="2"/>
  <c r="BJ160" i="2"/>
  <c r="BI160" i="2"/>
  <c r="BH160" i="2"/>
  <c r="BF160" i="2"/>
  <c r="BE160" i="2"/>
  <c r="BD160" i="2"/>
  <c r="BC160" i="2"/>
  <c r="BB160" i="2"/>
  <c r="I164" i="2"/>
  <c r="J164" i="2"/>
  <c r="K164" i="2"/>
  <c r="H163" i="2"/>
  <c r="BL159" i="2"/>
  <c r="BR160" i="2"/>
  <c r="BQ160" i="2"/>
  <c r="BO160" i="2"/>
  <c r="BU160" i="2"/>
  <c r="BP160" i="2"/>
  <c r="BV160" i="2"/>
  <c r="BM160" i="2"/>
  <c r="BS160" i="2"/>
  <c r="BN160" i="2"/>
  <c r="BT160" i="2"/>
  <c r="AO162" i="2"/>
  <c r="AK162" i="2"/>
  <c r="AN162" i="2"/>
  <c r="AM162" i="2"/>
  <c r="AL162" i="2"/>
  <c r="AJ162" i="2"/>
  <c r="AI162" i="2"/>
  <c r="Z153" i="2"/>
  <c r="AF154" i="2"/>
  <c r="AE154" i="2"/>
  <c r="AD154" i="2"/>
  <c r="AC154" i="2"/>
  <c r="AB154" i="2"/>
  <c r="AA154" i="2"/>
  <c r="Q162" i="2"/>
  <c r="N162" i="2"/>
  <c r="O162" i="2"/>
  <c r="P162" i="2"/>
  <c r="AQ161" i="2"/>
  <c r="AY162" i="2"/>
  <c r="AX162" i="2"/>
  <c r="AV162" i="2"/>
  <c r="AU162" i="2"/>
  <c r="AT162" i="2"/>
  <c r="AW162" i="2"/>
  <c r="AS162" i="2"/>
  <c r="AR162" i="2"/>
  <c r="A64" i="2"/>
  <c r="B65" i="2"/>
  <c r="AH161" i="2"/>
  <c r="S161" i="2"/>
  <c r="M161" i="2"/>
  <c r="AQ160" i="2" l="1"/>
  <c r="AY161" i="2"/>
  <c r="AX161" i="2"/>
  <c r="AW161" i="2"/>
  <c r="AV161" i="2"/>
  <c r="AU161" i="2"/>
  <c r="AT161" i="2"/>
  <c r="AS161" i="2"/>
  <c r="AR161" i="2"/>
  <c r="BL158" i="2"/>
  <c r="BQ159" i="2"/>
  <c r="BR159" i="2"/>
  <c r="BO159" i="2"/>
  <c r="BU159" i="2"/>
  <c r="BP159" i="2"/>
  <c r="BV159" i="2"/>
  <c r="BM159" i="2"/>
  <c r="BS159" i="2"/>
  <c r="BN159" i="2"/>
  <c r="BT159" i="2"/>
  <c r="E162" i="2"/>
  <c r="F162" i="2"/>
  <c r="D161" i="2"/>
  <c r="K163" i="2"/>
  <c r="I163" i="2"/>
  <c r="J163" i="2"/>
  <c r="H162" i="2"/>
  <c r="W161" i="2"/>
  <c r="V161" i="2"/>
  <c r="U161" i="2"/>
  <c r="X161" i="2"/>
  <c r="T161" i="2"/>
  <c r="AN161" i="2"/>
  <c r="AM161" i="2"/>
  <c r="AL161" i="2"/>
  <c r="AO161" i="2"/>
  <c r="AK161" i="2"/>
  <c r="AJ161" i="2"/>
  <c r="AI161" i="2"/>
  <c r="Q161" i="2"/>
  <c r="N161" i="2"/>
  <c r="O161" i="2"/>
  <c r="P161" i="2"/>
  <c r="A63" i="2"/>
  <c r="B64" i="2"/>
  <c r="Z152" i="2"/>
  <c r="AF153" i="2"/>
  <c r="AE153" i="2"/>
  <c r="AD153" i="2"/>
  <c r="AC153" i="2"/>
  <c r="AB153" i="2"/>
  <c r="AA153" i="2"/>
  <c r="BA158" i="2"/>
  <c r="BJ159" i="2"/>
  <c r="BI159" i="2"/>
  <c r="BH159" i="2"/>
  <c r="BG159" i="2"/>
  <c r="BF159" i="2"/>
  <c r="BE159" i="2"/>
  <c r="BD159" i="2"/>
  <c r="BC159" i="2"/>
  <c r="BB159" i="2"/>
  <c r="AH160" i="2"/>
  <c r="S160" i="2"/>
  <c r="M160" i="2"/>
  <c r="V160" i="2" l="1"/>
  <c r="U160" i="2"/>
  <c r="X160" i="2"/>
  <c r="W160" i="2"/>
  <c r="T160" i="2"/>
  <c r="AM160" i="2"/>
  <c r="AL160" i="2"/>
  <c r="AO160" i="2"/>
  <c r="AK160" i="2"/>
  <c r="AN160" i="2"/>
  <c r="AJ160" i="2"/>
  <c r="AI160" i="2"/>
  <c r="J162" i="2"/>
  <c r="K162" i="2"/>
  <c r="I162" i="2"/>
  <c r="H161" i="2"/>
  <c r="F161" i="2"/>
  <c r="E161" i="2"/>
  <c r="D160" i="2"/>
  <c r="BL157" i="2"/>
  <c r="BR158" i="2"/>
  <c r="BQ158" i="2"/>
  <c r="BO158" i="2"/>
  <c r="BU158" i="2"/>
  <c r="BP158" i="2"/>
  <c r="BV158" i="2"/>
  <c r="BM158" i="2"/>
  <c r="BS158" i="2"/>
  <c r="BN158" i="2"/>
  <c r="BT158" i="2"/>
  <c r="A62" i="2"/>
  <c r="B63" i="2"/>
  <c r="Z151" i="2"/>
  <c r="AE152" i="2"/>
  <c r="AF152" i="2"/>
  <c r="AB152" i="2"/>
  <c r="AA152" i="2"/>
  <c r="AC152" i="2"/>
  <c r="AD152" i="2"/>
  <c r="Q160" i="2"/>
  <c r="N160" i="2"/>
  <c r="O160" i="2"/>
  <c r="P160" i="2"/>
  <c r="BA157" i="2"/>
  <c r="BJ158" i="2"/>
  <c r="BI158" i="2"/>
  <c r="BH158" i="2"/>
  <c r="BF158" i="2"/>
  <c r="BE158" i="2"/>
  <c r="BD158" i="2"/>
  <c r="BC158" i="2"/>
  <c r="BB158" i="2"/>
  <c r="BG158" i="2"/>
  <c r="AQ159" i="2"/>
  <c r="AY160" i="2"/>
  <c r="AX160" i="2"/>
  <c r="AW160" i="2"/>
  <c r="AV160" i="2"/>
  <c r="AU160" i="2"/>
  <c r="AT160" i="2"/>
  <c r="AS160" i="2"/>
  <c r="AR160" i="2"/>
  <c r="AH159" i="2"/>
  <c r="S159" i="2"/>
  <c r="M159" i="2"/>
  <c r="AQ158" i="2" l="1"/>
  <c r="AY159" i="2"/>
  <c r="AX159" i="2"/>
  <c r="AW159" i="2"/>
  <c r="AV159" i="2"/>
  <c r="AU159" i="2"/>
  <c r="AT159" i="2"/>
  <c r="AS159" i="2"/>
  <c r="AR159" i="2"/>
  <c r="U159" i="2"/>
  <c r="X159" i="2"/>
  <c r="W159" i="2"/>
  <c r="V159" i="2"/>
  <c r="T159" i="2"/>
  <c r="BA156" i="2"/>
  <c r="BJ157" i="2"/>
  <c r="BI157" i="2"/>
  <c r="BH157" i="2"/>
  <c r="BG157" i="2"/>
  <c r="BF157" i="2"/>
  <c r="BE157" i="2"/>
  <c r="BD157" i="2"/>
  <c r="BC157" i="2"/>
  <c r="BB157" i="2"/>
  <c r="BL156" i="2"/>
  <c r="BR157" i="2"/>
  <c r="BQ157" i="2"/>
  <c r="BO157" i="2"/>
  <c r="BU157" i="2"/>
  <c r="BP157" i="2"/>
  <c r="BV157" i="2"/>
  <c r="BM157" i="2"/>
  <c r="BS157" i="2"/>
  <c r="BN157" i="2"/>
  <c r="BT157" i="2"/>
  <c r="I161" i="2"/>
  <c r="J161" i="2"/>
  <c r="K161" i="2"/>
  <c r="H160" i="2"/>
  <c r="AL159" i="2"/>
  <c r="AO159" i="2"/>
  <c r="AK159" i="2"/>
  <c r="AN159" i="2"/>
  <c r="AM159" i="2"/>
  <c r="AI159" i="2"/>
  <c r="AJ159" i="2"/>
  <c r="A61" i="2"/>
  <c r="B62" i="2"/>
  <c r="E160" i="2"/>
  <c r="F160" i="2"/>
  <c r="D159" i="2"/>
  <c r="Q159" i="2"/>
  <c r="N159" i="2"/>
  <c r="O159" i="2"/>
  <c r="P159" i="2"/>
  <c r="Z150" i="2"/>
  <c r="AF151" i="2"/>
  <c r="AE151" i="2"/>
  <c r="AD151" i="2"/>
  <c r="AC151" i="2"/>
  <c r="AB151" i="2"/>
  <c r="AA151" i="2"/>
  <c r="AH158" i="2"/>
  <c r="S158" i="2"/>
  <c r="M158" i="2"/>
  <c r="Z149" i="2" l="1"/>
  <c r="AF150" i="2"/>
  <c r="AE150" i="2"/>
  <c r="AD150" i="2"/>
  <c r="AC150" i="2"/>
  <c r="AB150" i="2"/>
  <c r="AA150" i="2"/>
  <c r="F159" i="2"/>
  <c r="E159" i="2"/>
  <c r="D158" i="2"/>
  <c r="I160" i="2"/>
  <c r="J160" i="2"/>
  <c r="K160" i="2"/>
  <c r="H159" i="2"/>
  <c r="X158" i="2"/>
  <c r="W158" i="2"/>
  <c r="V158" i="2"/>
  <c r="U158" i="2"/>
  <c r="T158" i="2"/>
  <c r="AO158" i="2"/>
  <c r="AK158" i="2"/>
  <c r="AN158" i="2"/>
  <c r="AM158" i="2"/>
  <c r="AL158" i="2"/>
  <c r="AJ158" i="2"/>
  <c r="AI158" i="2"/>
  <c r="A60" i="2"/>
  <c r="B61" i="2"/>
  <c r="BA155" i="2"/>
  <c r="BG156" i="2"/>
  <c r="BJ156" i="2"/>
  <c r="BH156" i="2"/>
  <c r="BI156" i="2"/>
  <c r="BF156" i="2"/>
  <c r="BE156" i="2"/>
  <c r="BD156" i="2"/>
  <c r="BC156" i="2"/>
  <c r="BB156" i="2"/>
  <c r="Q158" i="2"/>
  <c r="N158" i="2"/>
  <c r="O158" i="2"/>
  <c r="P158" i="2"/>
  <c r="BL155" i="2"/>
  <c r="BR156" i="2"/>
  <c r="BQ156" i="2"/>
  <c r="BO156" i="2"/>
  <c r="BU156" i="2"/>
  <c r="BP156" i="2"/>
  <c r="BV156" i="2"/>
  <c r="BM156" i="2"/>
  <c r="BS156" i="2"/>
  <c r="BN156" i="2"/>
  <c r="BT156" i="2"/>
  <c r="AQ157" i="2"/>
  <c r="AY158" i="2"/>
  <c r="AX158" i="2"/>
  <c r="AW158" i="2"/>
  <c r="AV158" i="2"/>
  <c r="AU158" i="2"/>
  <c r="AT158" i="2"/>
  <c r="AS158" i="2"/>
  <c r="AR158" i="2"/>
  <c r="AH157" i="2"/>
  <c r="S157" i="2"/>
  <c r="M157" i="2"/>
  <c r="A59" i="2" l="1"/>
  <c r="B60" i="2"/>
  <c r="AN157" i="2"/>
  <c r="AM157" i="2"/>
  <c r="AL157" i="2"/>
  <c r="AO157" i="2"/>
  <c r="AK157" i="2"/>
  <c r="AJ157" i="2"/>
  <c r="AI157" i="2"/>
  <c r="BL154" i="2"/>
  <c r="BR155" i="2"/>
  <c r="BQ155" i="2"/>
  <c r="BO155" i="2"/>
  <c r="BU155" i="2"/>
  <c r="BP155" i="2"/>
  <c r="BV155" i="2"/>
  <c r="BM155" i="2"/>
  <c r="BS155" i="2"/>
  <c r="BN155" i="2"/>
  <c r="BT155" i="2"/>
  <c r="AQ156" i="2"/>
  <c r="AY157" i="2"/>
  <c r="AX157" i="2"/>
  <c r="AW157" i="2"/>
  <c r="AV157" i="2"/>
  <c r="AU157" i="2"/>
  <c r="AT157" i="2"/>
  <c r="AS157" i="2"/>
  <c r="AR157" i="2"/>
  <c r="K159" i="2"/>
  <c r="I159" i="2"/>
  <c r="J159" i="2"/>
  <c r="H158" i="2"/>
  <c r="E158" i="2"/>
  <c r="F158" i="2"/>
  <c r="D157" i="2"/>
  <c r="W157" i="2"/>
  <c r="V157" i="2"/>
  <c r="U157" i="2"/>
  <c r="X157" i="2"/>
  <c r="T157" i="2"/>
  <c r="Q157" i="2"/>
  <c r="N157" i="2"/>
  <c r="O157" i="2"/>
  <c r="P157" i="2"/>
  <c r="BA154" i="2"/>
  <c r="BI155" i="2"/>
  <c r="BG155" i="2"/>
  <c r="BJ155" i="2"/>
  <c r="BF155" i="2"/>
  <c r="BE155" i="2"/>
  <c r="BD155" i="2"/>
  <c r="BC155" i="2"/>
  <c r="BH155" i="2"/>
  <c r="BB155" i="2"/>
  <c r="Z148" i="2"/>
  <c r="AF149" i="2"/>
  <c r="AE149" i="2"/>
  <c r="AD149" i="2"/>
  <c r="AC149" i="2"/>
  <c r="AB149" i="2"/>
  <c r="AA149" i="2"/>
  <c r="AH156" i="2"/>
  <c r="S156" i="2"/>
  <c r="M156" i="2"/>
  <c r="AM156" i="2" l="1"/>
  <c r="AL156" i="2"/>
  <c r="AO156" i="2"/>
  <c r="AK156" i="2"/>
  <c r="AN156" i="2"/>
  <c r="AJ156" i="2"/>
  <c r="AI156" i="2"/>
  <c r="BA153" i="2"/>
  <c r="BJ154" i="2"/>
  <c r="BI154" i="2"/>
  <c r="BH154" i="2"/>
  <c r="BG154" i="2"/>
  <c r="BF154" i="2"/>
  <c r="BE154" i="2"/>
  <c r="BD154" i="2"/>
  <c r="BC154" i="2"/>
  <c r="BB154" i="2"/>
  <c r="BL153" i="2"/>
  <c r="BR154" i="2"/>
  <c r="BQ154" i="2"/>
  <c r="BO154" i="2"/>
  <c r="BU154" i="2"/>
  <c r="BP154" i="2"/>
  <c r="BV154" i="2"/>
  <c r="BM154" i="2"/>
  <c r="BS154" i="2"/>
  <c r="BN154" i="2"/>
  <c r="BT154" i="2"/>
  <c r="V156" i="2"/>
  <c r="U156" i="2"/>
  <c r="X156" i="2"/>
  <c r="W156" i="2"/>
  <c r="T156" i="2"/>
  <c r="Z147" i="2"/>
  <c r="AF148" i="2"/>
  <c r="AB148" i="2"/>
  <c r="AC148" i="2"/>
  <c r="AA148" i="2"/>
  <c r="AD148" i="2"/>
  <c r="AE148" i="2"/>
  <c r="F157" i="2"/>
  <c r="E157" i="2"/>
  <c r="D156" i="2"/>
  <c r="Q156" i="2"/>
  <c r="N156" i="2"/>
  <c r="O156" i="2"/>
  <c r="P156" i="2"/>
  <c r="J158" i="2"/>
  <c r="K158" i="2"/>
  <c r="I158" i="2"/>
  <c r="H157" i="2"/>
  <c r="AQ155" i="2"/>
  <c r="AY156" i="2"/>
  <c r="AX156" i="2"/>
  <c r="AW156" i="2"/>
  <c r="AV156" i="2"/>
  <c r="AU156" i="2"/>
  <c r="AT156" i="2"/>
  <c r="AS156" i="2"/>
  <c r="AR156" i="2"/>
  <c r="A58" i="2"/>
  <c r="B59" i="2"/>
  <c r="AH155" i="2"/>
  <c r="S155" i="2"/>
  <c r="M155" i="2"/>
  <c r="AQ154" i="2" l="1"/>
  <c r="AY155" i="2"/>
  <c r="AX155" i="2"/>
  <c r="AW155" i="2"/>
  <c r="AV155" i="2"/>
  <c r="AU155" i="2"/>
  <c r="AT155" i="2"/>
  <c r="AS155" i="2"/>
  <c r="AR155" i="2"/>
  <c r="U155" i="2"/>
  <c r="X155" i="2"/>
  <c r="W155" i="2"/>
  <c r="V155" i="2"/>
  <c r="T155" i="2"/>
  <c r="I157" i="2"/>
  <c r="J157" i="2"/>
  <c r="K157" i="2"/>
  <c r="H156" i="2"/>
  <c r="Z146" i="2"/>
  <c r="AF147" i="2"/>
  <c r="AE147" i="2"/>
  <c r="AD147" i="2"/>
  <c r="AC147" i="2"/>
  <c r="AB147" i="2"/>
  <c r="AA147" i="2"/>
  <c r="BL152" i="2"/>
  <c r="BQ153" i="2"/>
  <c r="BR153" i="2"/>
  <c r="BO153" i="2"/>
  <c r="BU153" i="2"/>
  <c r="BP153" i="2"/>
  <c r="BV153" i="2"/>
  <c r="BM153" i="2"/>
  <c r="BS153" i="2"/>
  <c r="BN153" i="2"/>
  <c r="BT153" i="2"/>
  <c r="BA152" i="2"/>
  <c r="BJ153" i="2"/>
  <c r="BI153" i="2"/>
  <c r="BH153" i="2"/>
  <c r="BG153" i="2"/>
  <c r="BF153" i="2"/>
  <c r="BE153" i="2"/>
  <c r="BD153" i="2"/>
  <c r="BC153" i="2"/>
  <c r="BB153" i="2"/>
  <c r="AL155" i="2"/>
  <c r="AO155" i="2"/>
  <c r="AK155" i="2"/>
  <c r="AN155" i="2"/>
  <c r="AM155" i="2"/>
  <c r="AI155" i="2"/>
  <c r="AJ155" i="2"/>
  <c r="E156" i="2"/>
  <c r="F156" i="2"/>
  <c r="D155" i="2"/>
  <c r="Q155" i="2"/>
  <c r="N155" i="2"/>
  <c r="O155" i="2"/>
  <c r="P155" i="2"/>
  <c r="A57" i="2"/>
  <c r="B58" i="2"/>
  <c r="AH154" i="2"/>
  <c r="S154" i="2"/>
  <c r="M154" i="2"/>
  <c r="F155" i="2" l="1"/>
  <c r="E155" i="2"/>
  <c r="D154" i="2"/>
  <c r="Z145" i="2"/>
  <c r="AF146" i="2"/>
  <c r="AE146" i="2"/>
  <c r="AD146" i="2"/>
  <c r="AC146" i="2"/>
  <c r="AB146" i="2"/>
  <c r="AA146" i="2"/>
  <c r="X154" i="2"/>
  <c r="W154" i="2"/>
  <c r="V154" i="2"/>
  <c r="U154" i="2"/>
  <c r="T154" i="2"/>
  <c r="AO154" i="2"/>
  <c r="AK154" i="2"/>
  <c r="AN154" i="2"/>
  <c r="AM154" i="2"/>
  <c r="AL154" i="2"/>
  <c r="AJ154" i="2"/>
  <c r="AI154" i="2"/>
  <c r="BL151" i="2"/>
  <c r="BR152" i="2"/>
  <c r="BQ152" i="2"/>
  <c r="BO152" i="2"/>
  <c r="BU152" i="2"/>
  <c r="BP152" i="2"/>
  <c r="BV152" i="2"/>
  <c r="BM152" i="2"/>
  <c r="BS152" i="2"/>
  <c r="BN152" i="2"/>
  <c r="BT152" i="2"/>
  <c r="I156" i="2"/>
  <c r="J156" i="2"/>
  <c r="K156" i="2"/>
  <c r="H155" i="2"/>
  <c r="Q154" i="2"/>
  <c r="N154" i="2"/>
  <c r="O154" i="2"/>
  <c r="P154" i="2"/>
  <c r="A56" i="2"/>
  <c r="B57" i="2"/>
  <c r="BA151" i="2"/>
  <c r="BG152" i="2"/>
  <c r="BJ152" i="2"/>
  <c r="BI152" i="2"/>
  <c r="BH152" i="2"/>
  <c r="BF152" i="2"/>
  <c r="BE152" i="2"/>
  <c r="BD152" i="2"/>
  <c r="BB152" i="2"/>
  <c r="BC152" i="2"/>
  <c r="AQ153" i="2"/>
  <c r="AY154" i="2"/>
  <c r="AX154" i="2"/>
  <c r="AV154" i="2"/>
  <c r="AU154" i="2"/>
  <c r="AT154" i="2"/>
  <c r="AW154" i="2"/>
  <c r="AS154" i="2"/>
  <c r="AR154" i="2"/>
  <c r="AH153" i="2"/>
  <c r="S153" i="2"/>
  <c r="M153" i="2"/>
  <c r="W153" i="2" l="1"/>
  <c r="V153" i="2"/>
  <c r="U153" i="2"/>
  <c r="X153" i="2"/>
  <c r="T153" i="2"/>
  <c r="Z144" i="2"/>
  <c r="AF145" i="2"/>
  <c r="AE145" i="2"/>
  <c r="AD145" i="2"/>
  <c r="AC145" i="2"/>
  <c r="AB145" i="2"/>
  <c r="AA145" i="2"/>
  <c r="AN153" i="2"/>
  <c r="AM153" i="2"/>
  <c r="AL153" i="2"/>
  <c r="AO153" i="2"/>
  <c r="AK153" i="2"/>
  <c r="AJ153" i="2"/>
  <c r="AI153" i="2"/>
  <c r="BL150" i="2"/>
  <c r="BQ151" i="2"/>
  <c r="BR151" i="2"/>
  <c r="BO151" i="2"/>
  <c r="BU151" i="2"/>
  <c r="BP151" i="2"/>
  <c r="BV151" i="2"/>
  <c r="BM151" i="2"/>
  <c r="BS151" i="2"/>
  <c r="BN151" i="2"/>
  <c r="BT151" i="2"/>
  <c r="E154" i="2"/>
  <c r="F154" i="2"/>
  <c r="D153" i="2"/>
  <c r="BA150" i="2"/>
  <c r="BJ151" i="2"/>
  <c r="BI151" i="2"/>
  <c r="BH151" i="2"/>
  <c r="BG151" i="2"/>
  <c r="BF151" i="2"/>
  <c r="BE151" i="2"/>
  <c r="BD151" i="2"/>
  <c r="BC151" i="2"/>
  <c r="BB151" i="2"/>
  <c r="AQ152" i="2"/>
  <c r="AY153" i="2"/>
  <c r="AX153" i="2"/>
  <c r="AW153" i="2"/>
  <c r="AV153" i="2"/>
  <c r="AU153" i="2"/>
  <c r="AT153" i="2"/>
  <c r="AS153" i="2"/>
  <c r="AR153" i="2"/>
  <c r="A55" i="2"/>
  <c r="B56" i="2"/>
  <c r="Q153" i="2"/>
  <c r="N153" i="2"/>
  <c r="O153" i="2"/>
  <c r="P153" i="2"/>
  <c r="K155" i="2"/>
  <c r="I155" i="2"/>
  <c r="J155" i="2"/>
  <c r="H154" i="2"/>
  <c r="AH152" i="2"/>
  <c r="S152" i="2"/>
  <c r="M152" i="2"/>
  <c r="AQ151" i="2" l="1"/>
  <c r="AY152" i="2"/>
  <c r="AX152" i="2"/>
  <c r="AW152" i="2"/>
  <c r="AV152" i="2"/>
  <c r="AU152" i="2"/>
  <c r="AT152" i="2"/>
  <c r="AS152" i="2"/>
  <c r="AR152" i="2"/>
  <c r="J154" i="2"/>
  <c r="K154" i="2"/>
  <c r="I154" i="2"/>
  <c r="H153" i="2"/>
  <c r="BA149" i="2"/>
  <c r="BJ150" i="2"/>
  <c r="BI150" i="2"/>
  <c r="BH150" i="2"/>
  <c r="BF150" i="2"/>
  <c r="BE150" i="2"/>
  <c r="BD150" i="2"/>
  <c r="BC150" i="2"/>
  <c r="BB150" i="2"/>
  <c r="BG150" i="2"/>
  <c r="Z143" i="2"/>
  <c r="AC144" i="2"/>
  <c r="AD144" i="2"/>
  <c r="AA144" i="2"/>
  <c r="AE144" i="2"/>
  <c r="AF144" i="2"/>
  <c r="AB144" i="2"/>
  <c r="V152" i="2"/>
  <c r="U152" i="2"/>
  <c r="X152" i="2"/>
  <c r="W152" i="2"/>
  <c r="T152" i="2"/>
  <c r="BL149" i="2"/>
  <c r="BR150" i="2"/>
  <c r="BQ150" i="2"/>
  <c r="BO150" i="2"/>
  <c r="BU150" i="2"/>
  <c r="BP150" i="2"/>
  <c r="BV150" i="2"/>
  <c r="BM150" i="2"/>
  <c r="BS150" i="2"/>
  <c r="BN150" i="2"/>
  <c r="BT150" i="2"/>
  <c r="AM152" i="2"/>
  <c r="AL152" i="2"/>
  <c r="AO152" i="2"/>
  <c r="AK152" i="2"/>
  <c r="AN152" i="2"/>
  <c r="AJ152" i="2"/>
  <c r="AI152" i="2"/>
  <c r="Q152" i="2"/>
  <c r="N152" i="2"/>
  <c r="O152" i="2"/>
  <c r="P152" i="2"/>
  <c r="A54" i="2"/>
  <c r="B55" i="2"/>
  <c r="F153" i="2"/>
  <c r="E153" i="2"/>
  <c r="D152" i="2"/>
  <c r="AH151" i="2"/>
  <c r="S151" i="2"/>
  <c r="M151" i="2"/>
  <c r="BL148" i="2" l="1"/>
  <c r="BR149" i="2"/>
  <c r="BQ149" i="2"/>
  <c r="BO149" i="2"/>
  <c r="BU149" i="2"/>
  <c r="BP149" i="2"/>
  <c r="BV149" i="2"/>
  <c r="BM149" i="2"/>
  <c r="BS149" i="2"/>
  <c r="BN149" i="2"/>
  <c r="BT149" i="2"/>
  <c r="U151" i="2"/>
  <c r="X151" i="2"/>
  <c r="W151" i="2"/>
  <c r="V151" i="2"/>
  <c r="T151" i="2"/>
  <c r="AL151" i="2"/>
  <c r="AO151" i="2"/>
  <c r="AK151" i="2"/>
  <c r="AN151" i="2"/>
  <c r="AM151" i="2"/>
  <c r="AI151" i="2"/>
  <c r="AJ151" i="2"/>
  <c r="E152" i="2"/>
  <c r="F152" i="2"/>
  <c r="D151" i="2"/>
  <c r="BA148" i="2"/>
  <c r="BJ149" i="2"/>
  <c r="BI149" i="2"/>
  <c r="BH149" i="2"/>
  <c r="BG149" i="2"/>
  <c r="BF149" i="2"/>
  <c r="BE149" i="2"/>
  <c r="BD149" i="2"/>
  <c r="BC149" i="2"/>
  <c r="BB149" i="2"/>
  <c r="Z142" i="2"/>
  <c r="AF143" i="2"/>
  <c r="AE143" i="2"/>
  <c r="AD143" i="2"/>
  <c r="AC143" i="2"/>
  <c r="AB143" i="2"/>
  <c r="AA143" i="2"/>
  <c r="A53" i="2"/>
  <c r="B54" i="2"/>
  <c r="Q151" i="2"/>
  <c r="N151" i="2"/>
  <c r="O151" i="2"/>
  <c r="P151" i="2"/>
  <c r="I153" i="2"/>
  <c r="J153" i="2"/>
  <c r="K153" i="2"/>
  <c r="H152" i="2"/>
  <c r="AQ150" i="2"/>
  <c r="AY151" i="2"/>
  <c r="AX151" i="2"/>
  <c r="AW151" i="2"/>
  <c r="AV151" i="2"/>
  <c r="AU151" i="2"/>
  <c r="AT151" i="2"/>
  <c r="AS151" i="2"/>
  <c r="AR151" i="2"/>
  <c r="AH150" i="2"/>
  <c r="S150" i="2"/>
  <c r="M150" i="2"/>
  <c r="X150" i="2" l="1"/>
  <c r="W150" i="2"/>
  <c r="V150" i="2"/>
  <c r="U150" i="2"/>
  <c r="T150" i="2"/>
  <c r="AO150" i="2"/>
  <c r="AK150" i="2"/>
  <c r="AN150" i="2"/>
  <c r="AM150" i="2"/>
  <c r="AL150" i="2"/>
  <c r="AJ150" i="2"/>
  <c r="AI150" i="2"/>
  <c r="BA147" i="2"/>
  <c r="BG148" i="2"/>
  <c r="BI148" i="2"/>
  <c r="BJ148" i="2"/>
  <c r="BH148" i="2"/>
  <c r="BF148" i="2"/>
  <c r="BE148" i="2"/>
  <c r="BD148" i="2"/>
  <c r="BC148" i="2"/>
  <c r="BB148" i="2"/>
  <c r="AQ149" i="2"/>
  <c r="AY150" i="2"/>
  <c r="AX150" i="2"/>
  <c r="AV150" i="2"/>
  <c r="AU150" i="2"/>
  <c r="AT150" i="2"/>
  <c r="AW150" i="2"/>
  <c r="AS150" i="2"/>
  <c r="AR150" i="2"/>
  <c r="F151" i="2"/>
  <c r="E151" i="2"/>
  <c r="D150" i="2"/>
  <c r="A52" i="2"/>
  <c r="B53" i="2"/>
  <c r="Q150" i="2"/>
  <c r="N150" i="2"/>
  <c r="O150" i="2"/>
  <c r="P150" i="2"/>
  <c r="I152" i="2"/>
  <c r="J152" i="2"/>
  <c r="K152" i="2"/>
  <c r="H151" i="2"/>
  <c r="Z141" i="2"/>
  <c r="AF142" i="2"/>
  <c r="AE142" i="2"/>
  <c r="AD142" i="2"/>
  <c r="AC142" i="2"/>
  <c r="AB142" i="2"/>
  <c r="AA142" i="2"/>
  <c r="BL147" i="2"/>
  <c r="BR148" i="2"/>
  <c r="BQ148" i="2"/>
  <c r="BO148" i="2"/>
  <c r="BU148" i="2"/>
  <c r="BP148" i="2"/>
  <c r="BV148" i="2"/>
  <c r="BM148" i="2"/>
  <c r="BS148" i="2"/>
  <c r="BN148" i="2"/>
  <c r="BT148" i="2"/>
  <c r="AH149" i="2"/>
  <c r="S149" i="2"/>
  <c r="M149" i="2"/>
  <c r="K151" i="2" l="1"/>
  <c r="I151" i="2"/>
  <c r="J151" i="2"/>
  <c r="H150" i="2"/>
  <c r="AN149" i="2"/>
  <c r="AM149" i="2"/>
  <c r="AL149" i="2"/>
  <c r="AO149" i="2"/>
  <c r="AK149" i="2"/>
  <c r="AJ149" i="2"/>
  <c r="AI149" i="2"/>
  <c r="A51" i="2"/>
  <c r="B52" i="2"/>
  <c r="AQ148" i="2"/>
  <c r="AY149" i="2"/>
  <c r="AX149" i="2"/>
  <c r="AW149" i="2"/>
  <c r="AV149" i="2"/>
  <c r="AU149" i="2"/>
  <c r="AT149" i="2"/>
  <c r="AS149" i="2"/>
  <c r="AR149" i="2"/>
  <c r="BL146" i="2"/>
  <c r="BQ147" i="2"/>
  <c r="BR147" i="2"/>
  <c r="BO147" i="2"/>
  <c r="BU147" i="2"/>
  <c r="BP147" i="2"/>
  <c r="BV147" i="2"/>
  <c r="BM147" i="2"/>
  <c r="BS147" i="2"/>
  <c r="BN147" i="2"/>
  <c r="BT147" i="2"/>
  <c r="W149" i="2"/>
  <c r="V149" i="2"/>
  <c r="U149" i="2"/>
  <c r="X149" i="2"/>
  <c r="T149" i="2"/>
  <c r="E150" i="2"/>
  <c r="F150" i="2"/>
  <c r="D149" i="2"/>
  <c r="Q149" i="2"/>
  <c r="N149" i="2"/>
  <c r="O149" i="2"/>
  <c r="P149" i="2"/>
  <c r="Z140" i="2"/>
  <c r="AF141" i="2"/>
  <c r="AE141" i="2"/>
  <c r="AD141" i="2"/>
  <c r="AC141" i="2"/>
  <c r="AB141" i="2"/>
  <c r="AA141" i="2"/>
  <c r="BA146" i="2"/>
  <c r="BJ147" i="2"/>
  <c r="BH147" i="2"/>
  <c r="BG147" i="2"/>
  <c r="BI147" i="2"/>
  <c r="BF147" i="2"/>
  <c r="BE147" i="2"/>
  <c r="BD147" i="2"/>
  <c r="BC147" i="2"/>
  <c r="BB147" i="2"/>
  <c r="AH148" i="2"/>
  <c r="S148" i="2"/>
  <c r="M148" i="2"/>
  <c r="Q148" i="2" l="1"/>
  <c r="N148" i="2"/>
  <c r="O148" i="2"/>
  <c r="P148" i="2"/>
  <c r="AM148" i="2"/>
  <c r="AL148" i="2"/>
  <c r="AO148" i="2"/>
  <c r="AK148" i="2"/>
  <c r="AN148" i="2"/>
  <c r="AJ148" i="2"/>
  <c r="AI148" i="2"/>
  <c r="BL145" i="2"/>
  <c r="BR146" i="2"/>
  <c r="BQ146" i="2"/>
  <c r="BO146" i="2"/>
  <c r="BU146" i="2"/>
  <c r="BP146" i="2"/>
  <c r="BV146" i="2"/>
  <c r="BM146" i="2"/>
  <c r="BS146" i="2"/>
  <c r="BN146" i="2"/>
  <c r="BT146" i="2"/>
  <c r="A50" i="2"/>
  <c r="B51" i="2"/>
  <c r="J150" i="2"/>
  <c r="K150" i="2"/>
  <c r="I150" i="2"/>
  <c r="H149" i="2"/>
  <c r="Z139" i="2"/>
  <c r="AD140" i="2"/>
  <c r="AE140" i="2"/>
  <c r="AA140" i="2"/>
  <c r="AF140" i="2"/>
  <c r="AB140" i="2"/>
  <c r="AC140" i="2"/>
  <c r="AQ147" i="2"/>
  <c r="AY148" i="2"/>
  <c r="AX148" i="2"/>
  <c r="AW148" i="2"/>
  <c r="AV148" i="2"/>
  <c r="AU148" i="2"/>
  <c r="AT148" i="2"/>
  <c r="AS148" i="2"/>
  <c r="AR148" i="2"/>
  <c r="BA145" i="2"/>
  <c r="BJ146" i="2"/>
  <c r="BI146" i="2"/>
  <c r="BH146" i="2"/>
  <c r="BG146" i="2"/>
  <c r="BF146" i="2"/>
  <c r="BE146" i="2"/>
  <c r="BD146" i="2"/>
  <c r="BC146" i="2"/>
  <c r="BB146" i="2"/>
  <c r="F149" i="2"/>
  <c r="E149" i="2"/>
  <c r="D148" i="2"/>
  <c r="V148" i="2"/>
  <c r="U148" i="2"/>
  <c r="X148" i="2"/>
  <c r="W148" i="2"/>
  <c r="T148" i="2"/>
  <c r="AH147" i="2"/>
  <c r="S147" i="2"/>
  <c r="M147" i="2"/>
  <c r="U147" i="2" l="1"/>
  <c r="X147" i="2"/>
  <c r="W147" i="2"/>
  <c r="V147" i="2"/>
  <c r="T147" i="2"/>
  <c r="BL144" i="2"/>
  <c r="BR145" i="2"/>
  <c r="BQ145" i="2"/>
  <c r="BO145" i="2"/>
  <c r="BU145" i="2"/>
  <c r="BP145" i="2"/>
  <c r="BV145" i="2"/>
  <c r="BM145" i="2"/>
  <c r="BS145" i="2"/>
  <c r="BN145" i="2"/>
  <c r="BT145" i="2"/>
  <c r="AL147" i="2"/>
  <c r="AO147" i="2"/>
  <c r="AK147" i="2"/>
  <c r="AN147" i="2"/>
  <c r="AM147" i="2"/>
  <c r="AI147" i="2"/>
  <c r="AJ147" i="2"/>
  <c r="A49" i="2"/>
  <c r="B50" i="2"/>
  <c r="AQ146" i="2"/>
  <c r="AY147" i="2"/>
  <c r="AX147" i="2"/>
  <c r="AW147" i="2"/>
  <c r="AV147" i="2"/>
  <c r="AU147" i="2"/>
  <c r="AT147" i="2"/>
  <c r="AS147" i="2"/>
  <c r="AR147" i="2"/>
  <c r="I149" i="2"/>
  <c r="J149" i="2"/>
  <c r="K149" i="2"/>
  <c r="H148" i="2"/>
  <c r="Q147" i="2"/>
  <c r="N147" i="2"/>
  <c r="O147" i="2"/>
  <c r="P147" i="2"/>
  <c r="E148" i="2"/>
  <c r="F148" i="2"/>
  <c r="D147" i="2"/>
  <c r="BA144" i="2"/>
  <c r="BJ145" i="2"/>
  <c r="BI145" i="2"/>
  <c r="BH145" i="2"/>
  <c r="BG145" i="2"/>
  <c r="BF145" i="2"/>
  <c r="BE145" i="2"/>
  <c r="BD145" i="2"/>
  <c r="BC145" i="2"/>
  <c r="BB145" i="2"/>
  <c r="Z138" i="2"/>
  <c r="AF139" i="2"/>
  <c r="AE139" i="2"/>
  <c r="AD139" i="2"/>
  <c r="AC139" i="2"/>
  <c r="AB139" i="2"/>
  <c r="AA139" i="2"/>
  <c r="AH146" i="2"/>
  <c r="S146" i="2"/>
  <c r="M146" i="2"/>
  <c r="X146" i="2" l="1"/>
  <c r="W146" i="2"/>
  <c r="V146" i="2"/>
  <c r="U146" i="2"/>
  <c r="T146" i="2"/>
  <c r="A48" i="2"/>
  <c r="B49" i="2"/>
  <c r="AO146" i="2"/>
  <c r="AK146" i="2"/>
  <c r="AN146" i="2"/>
  <c r="AM146" i="2"/>
  <c r="AL146" i="2"/>
  <c r="AJ146" i="2"/>
  <c r="AI146" i="2"/>
  <c r="Z137" i="2"/>
  <c r="AF138" i="2"/>
  <c r="AE138" i="2"/>
  <c r="AD138" i="2"/>
  <c r="AC138" i="2"/>
  <c r="AB138" i="2"/>
  <c r="AA138" i="2"/>
  <c r="BL143" i="2"/>
  <c r="BR144" i="2"/>
  <c r="BQ144" i="2"/>
  <c r="BO144" i="2"/>
  <c r="BU144" i="2"/>
  <c r="BP144" i="2"/>
  <c r="BV144" i="2"/>
  <c r="BM144" i="2"/>
  <c r="BS144" i="2"/>
  <c r="BN144" i="2"/>
  <c r="BT144" i="2"/>
  <c r="BA143" i="2"/>
  <c r="BG144" i="2"/>
  <c r="BJ144" i="2"/>
  <c r="BI144" i="2"/>
  <c r="BH144" i="2"/>
  <c r="BF144" i="2"/>
  <c r="BE144" i="2"/>
  <c r="BD144" i="2"/>
  <c r="BC144" i="2"/>
  <c r="BB144" i="2"/>
  <c r="I148" i="2"/>
  <c r="J148" i="2"/>
  <c r="K148" i="2"/>
  <c r="H147" i="2"/>
  <c r="AQ145" i="2"/>
  <c r="AY146" i="2"/>
  <c r="AX146" i="2"/>
  <c r="AV146" i="2"/>
  <c r="AU146" i="2"/>
  <c r="AT146" i="2"/>
  <c r="AW146" i="2"/>
  <c r="AS146" i="2"/>
  <c r="AR146" i="2"/>
  <c r="Q146" i="2"/>
  <c r="N146" i="2"/>
  <c r="O146" i="2"/>
  <c r="P146" i="2"/>
  <c r="F147" i="2"/>
  <c r="E147" i="2"/>
  <c r="D146" i="2"/>
  <c r="AH145" i="2"/>
  <c r="S145" i="2"/>
  <c r="M145" i="2"/>
  <c r="AN145" i="2" l="1"/>
  <c r="AM145" i="2"/>
  <c r="AL145" i="2"/>
  <c r="AO145" i="2"/>
  <c r="AK145" i="2"/>
  <c r="AJ145" i="2"/>
  <c r="AI145" i="2"/>
  <c r="AQ144" i="2"/>
  <c r="AY145" i="2"/>
  <c r="AX145" i="2"/>
  <c r="AW145" i="2"/>
  <c r="AV145" i="2"/>
  <c r="AU145" i="2"/>
  <c r="AT145" i="2"/>
  <c r="AS145" i="2"/>
  <c r="AR145" i="2"/>
  <c r="Z136" i="2"/>
  <c r="AF137" i="2"/>
  <c r="AE137" i="2"/>
  <c r="AD137" i="2"/>
  <c r="AC137" i="2"/>
  <c r="AB137" i="2"/>
  <c r="AA137" i="2"/>
  <c r="A47" i="2"/>
  <c r="B48" i="2"/>
  <c r="W145" i="2"/>
  <c r="V145" i="2"/>
  <c r="U145" i="2"/>
  <c r="X145" i="2"/>
  <c r="T145" i="2"/>
  <c r="E146" i="2"/>
  <c r="F146" i="2"/>
  <c r="D145" i="2"/>
  <c r="K147" i="2"/>
  <c r="I147" i="2"/>
  <c r="J147" i="2"/>
  <c r="H146" i="2"/>
  <c r="BL142" i="2"/>
  <c r="BQ143" i="2"/>
  <c r="BR143" i="2"/>
  <c r="BO143" i="2"/>
  <c r="BU143" i="2"/>
  <c r="BP143" i="2"/>
  <c r="BV143" i="2"/>
  <c r="BM143" i="2"/>
  <c r="BS143" i="2"/>
  <c r="BN143" i="2"/>
  <c r="BT143" i="2"/>
  <c r="Q145" i="2"/>
  <c r="N145" i="2"/>
  <c r="O145" i="2"/>
  <c r="P145" i="2"/>
  <c r="BA142" i="2"/>
  <c r="BJ143" i="2"/>
  <c r="BI143" i="2"/>
  <c r="BH143" i="2"/>
  <c r="BG143" i="2"/>
  <c r="BF143" i="2"/>
  <c r="BE143" i="2"/>
  <c r="BD143" i="2"/>
  <c r="BC143" i="2"/>
  <c r="BB143" i="2"/>
  <c r="AH144" i="2"/>
  <c r="S144" i="2"/>
  <c r="M144" i="2"/>
  <c r="V144" i="2" l="1"/>
  <c r="U144" i="2"/>
  <c r="X144" i="2"/>
  <c r="W144" i="2"/>
  <c r="T144" i="2"/>
  <c r="A46" i="2"/>
  <c r="B47" i="2"/>
  <c r="AQ143" i="2"/>
  <c r="AY144" i="2"/>
  <c r="AX144" i="2"/>
  <c r="AW144" i="2"/>
  <c r="AV144" i="2"/>
  <c r="AU144" i="2"/>
  <c r="AT144" i="2"/>
  <c r="AS144" i="2"/>
  <c r="AR144" i="2"/>
  <c r="AM144" i="2"/>
  <c r="AL144" i="2"/>
  <c r="AO144" i="2"/>
  <c r="AK144" i="2"/>
  <c r="AN144" i="2"/>
  <c r="AJ144" i="2"/>
  <c r="AI144" i="2"/>
  <c r="BL141" i="2"/>
  <c r="BQ142" i="2"/>
  <c r="BR142" i="2"/>
  <c r="BO142" i="2"/>
  <c r="BU142" i="2"/>
  <c r="BP142" i="2"/>
  <c r="BV142" i="2"/>
  <c r="BM142" i="2"/>
  <c r="BS142" i="2"/>
  <c r="BN142" i="2"/>
  <c r="BT142" i="2"/>
  <c r="Q144" i="2"/>
  <c r="N144" i="2"/>
  <c r="O144" i="2"/>
  <c r="P144" i="2"/>
  <c r="BA141" i="2"/>
  <c r="BJ142" i="2"/>
  <c r="BI142" i="2"/>
  <c r="BH142" i="2"/>
  <c r="BF142" i="2"/>
  <c r="BE142" i="2"/>
  <c r="BD142" i="2"/>
  <c r="BC142" i="2"/>
  <c r="BB142" i="2"/>
  <c r="BG142" i="2"/>
  <c r="J146" i="2"/>
  <c r="K146" i="2"/>
  <c r="I146" i="2"/>
  <c r="H145" i="2"/>
  <c r="F145" i="2"/>
  <c r="E145" i="2"/>
  <c r="D144" i="2"/>
  <c r="Z135" i="2"/>
  <c r="AE136" i="2"/>
  <c r="AF136" i="2"/>
  <c r="AB136" i="2"/>
  <c r="AA136" i="2"/>
  <c r="AC136" i="2"/>
  <c r="AD136" i="2"/>
  <c r="AH143" i="2"/>
  <c r="S143" i="2"/>
  <c r="M143" i="2"/>
  <c r="U143" i="2" l="1"/>
  <c r="X143" i="2"/>
  <c r="W143" i="2"/>
  <c r="V143" i="2"/>
  <c r="T143" i="2"/>
  <c r="I145" i="2"/>
  <c r="J145" i="2"/>
  <c r="K145" i="2"/>
  <c r="H144" i="2"/>
  <c r="AL143" i="2"/>
  <c r="AO143" i="2"/>
  <c r="AK143" i="2"/>
  <c r="AN143" i="2"/>
  <c r="AM143" i="2"/>
  <c r="AI143" i="2"/>
  <c r="AJ143" i="2"/>
  <c r="E144" i="2"/>
  <c r="F144" i="2"/>
  <c r="D143" i="2"/>
  <c r="BA140" i="2"/>
  <c r="BJ141" i="2"/>
  <c r="BI141" i="2"/>
  <c r="BH141" i="2"/>
  <c r="BG141" i="2"/>
  <c r="BF141" i="2"/>
  <c r="BE141" i="2"/>
  <c r="BD141" i="2"/>
  <c r="BC141" i="2"/>
  <c r="BB141" i="2"/>
  <c r="Z134" i="2"/>
  <c r="AF135" i="2"/>
  <c r="AE135" i="2"/>
  <c r="AD135" i="2"/>
  <c r="AC135" i="2"/>
  <c r="AB135" i="2"/>
  <c r="AA135" i="2"/>
  <c r="AQ142" i="2"/>
  <c r="AY143" i="2"/>
  <c r="AX143" i="2"/>
  <c r="AW143" i="2"/>
  <c r="AV143" i="2"/>
  <c r="AU143" i="2"/>
  <c r="AT143" i="2"/>
  <c r="AS143" i="2"/>
  <c r="AR143" i="2"/>
  <c r="A45" i="2"/>
  <c r="B46" i="2"/>
  <c r="BL140" i="2"/>
  <c r="BR141" i="2"/>
  <c r="BQ141" i="2"/>
  <c r="BO141" i="2"/>
  <c r="BU141" i="2"/>
  <c r="BP141" i="2"/>
  <c r="BV141" i="2"/>
  <c r="BM141" i="2"/>
  <c r="BS141" i="2"/>
  <c r="BN141" i="2"/>
  <c r="BT141" i="2"/>
  <c r="Q143" i="2"/>
  <c r="N143" i="2"/>
  <c r="O143" i="2"/>
  <c r="P143" i="2"/>
  <c r="AH142" i="2"/>
  <c r="S142" i="2"/>
  <c r="M142" i="2"/>
  <c r="BA139" i="2" l="1"/>
  <c r="BG140" i="2"/>
  <c r="BJ140" i="2"/>
  <c r="BH140" i="2"/>
  <c r="BI140" i="2"/>
  <c r="BF140" i="2"/>
  <c r="BE140" i="2"/>
  <c r="BD140" i="2"/>
  <c r="BC140" i="2"/>
  <c r="BB140" i="2"/>
  <c r="AO142" i="2"/>
  <c r="AK142" i="2"/>
  <c r="AN142" i="2"/>
  <c r="AM142" i="2"/>
  <c r="AL142" i="2"/>
  <c r="AJ142" i="2"/>
  <c r="AI142" i="2"/>
  <c r="F143" i="2"/>
  <c r="E143" i="2"/>
  <c r="D142" i="2"/>
  <c r="X142" i="2"/>
  <c r="W142" i="2"/>
  <c r="V142" i="2"/>
  <c r="U142" i="2"/>
  <c r="T142" i="2"/>
  <c r="BL139" i="2"/>
  <c r="BR140" i="2"/>
  <c r="BQ140" i="2"/>
  <c r="BO140" i="2"/>
  <c r="BU140" i="2"/>
  <c r="BP140" i="2"/>
  <c r="BV140" i="2"/>
  <c r="BM140" i="2"/>
  <c r="BS140" i="2"/>
  <c r="BN140" i="2"/>
  <c r="BT140" i="2"/>
  <c r="A44" i="2"/>
  <c r="B45" i="2"/>
  <c r="Z133" i="2"/>
  <c r="AF134" i="2"/>
  <c r="AE134" i="2"/>
  <c r="AD134" i="2"/>
  <c r="AC134" i="2"/>
  <c r="AB134" i="2"/>
  <c r="AA134" i="2"/>
  <c r="Q142" i="2"/>
  <c r="N142" i="2"/>
  <c r="O142" i="2"/>
  <c r="P142" i="2"/>
  <c r="AQ141" i="2"/>
  <c r="AY142" i="2"/>
  <c r="AX142" i="2"/>
  <c r="AW142" i="2"/>
  <c r="AV142" i="2"/>
  <c r="AU142" i="2"/>
  <c r="AT142" i="2"/>
  <c r="AS142" i="2"/>
  <c r="AR142" i="2"/>
  <c r="I144" i="2"/>
  <c r="J144" i="2"/>
  <c r="K144" i="2"/>
  <c r="H143" i="2"/>
  <c r="AH141" i="2"/>
  <c r="S141" i="2"/>
  <c r="M141" i="2"/>
  <c r="W141" i="2" l="1"/>
  <c r="V141" i="2"/>
  <c r="U141" i="2"/>
  <c r="X141" i="2"/>
  <c r="T141" i="2"/>
  <c r="E142" i="2"/>
  <c r="F142" i="2"/>
  <c r="D141" i="2"/>
  <c r="AN141" i="2"/>
  <c r="AM141" i="2"/>
  <c r="AL141" i="2"/>
  <c r="AO141" i="2"/>
  <c r="AK141" i="2"/>
  <c r="AJ141" i="2"/>
  <c r="AI141" i="2"/>
  <c r="Z132" i="2"/>
  <c r="AF133" i="2"/>
  <c r="AE133" i="2"/>
  <c r="AD133" i="2"/>
  <c r="AC133" i="2"/>
  <c r="AB133" i="2"/>
  <c r="AA133" i="2"/>
  <c r="K143" i="2"/>
  <c r="I143" i="2"/>
  <c r="J143" i="2"/>
  <c r="H142" i="2"/>
  <c r="AQ140" i="2"/>
  <c r="AY141" i="2"/>
  <c r="AX141" i="2"/>
  <c r="AW141" i="2"/>
  <c r="AV141" i="2"/>
  <c r="AU141" i="2"/>
  <c r="AT141" i="2"/>
  <c r="AS141" i="2"/>
  <c r="AR141" i="2"/>
  <c r="BL138" i="2"/>
  <c r="BR139" i="2"/>
  <c r="BQ139" i="2"/>
  <c r="BO139" i="2"/>
  <c r="BU139" i="2"/>
  <c r="BP139" i="2"/>
  <c r="BV139" i="2"/>
  <c r="BM139" i="2"/>
  <c r="BS139" i="2"/>
  <c r="BN139" i="2"/>
  <c r="BT139" i="2"/>
  <c r="Q141" i="2"/>
  <c r="N141" i="2"/>
  <c r="O141" i="2"/>
  <c r="P141" i="2"/>
  <c r="A43" i="2"/>
  <c r="B44" i="2"/>
  <c r="BA138" i="2"/>
  <c r="BI139" i="2"/>
  <c r="BG139" i="2"/>
  <c r="BF139" i="2"/>
  <c r="BE139" i="2"/>
  <c r="BD139" i="2"/>
  <c r="BC139" i="2"/>
  <c r="BH139" i="2"/>
  <c r="BJ139" i="2"/>
  <c r="BB139" i="2"/>
  <c r="AH140" i="2"/>
  <c r="S140" i="2"/>
  <c r="M140" i="2"/>
  <c r="BL137" i="2" l="1"/>
  <c r="BR138" i="2"/>
  <c r="BQ138" i="2"/>
  <c r="BO138" i="2"/>
  <c r="BU138" i="2"/>
  <c r="BP138" i="2"/>
  <c r="BV138" i="2"/>
  <c r="BM138" i="2"/>
  <c r="BS138" i="2"/>
  <c r="BN138" i="2"/>
  <c r="BT138" i="2"/>
  <c r="Z131" i="2"/>
  <c r="AF132" i="2"/>
  <c r="AB132" i="2"/>
  <c r="AC132" i="2"/>
  <c r="AA132" i="2"/>
  <c r="AD132" i="2"/>
  <c r="AE132" i="2"/>
  <c r="F141" i="2"/>
  <c r="E141" i="2"/>
  <c r="D140" i="2"/>
  <c r="AM140" i="2"/>
  <c r="AL140" i="2"/>
  <c r="AO140" i="2"/>
  <c r="AK140" i="2"/>
  <c r="AN140" i="2"/>
  <c r="AJ140" i="2"/>
  <c r="AI140" i="2"/>
  <c r="A42" i="2"/>
  <c r="B43" i="2"/>
  <c r="AQ139" i="2"/>
  <c r="AY140" i="2"/>
  <c r="AX140" i="2"/>
  <c r="AW140" i="2"/>
  <c r="AV140" i="2"/>
  <c r="AU140" i="2"/>
  <c r="AT140" i="2"/>
  <c r="AS140" i="2"/>
  <c r="AR140" i="2"/>
  <c r="J142" i="2"/>
  <c r="K142" i="2"/>
  <c r="I142" i="2"/>
  <c r="H141" i="2"/>
  <c r="V140" i="2"/>
  <c r="U140" i="2"/>
  <c r="X140" i="2"/>
  <c r="W140" i="2"/>
  <c r="T140" i="2"/>
  <c r="Q140" i="2"/>
  <c r="N140" i="2"/>
  <c r="O140" i="2"/>
  <c r="P140" i="2"/>
  <c r="BA137" i="2"/>
  <c r="BJ138" i="2"/>
  <c r="BI138" i="2"/>
  <c r="BH138" i="2"/>
  <c r="BG138" i="2"/>
  <c r="BF138" i="2"/>
  <c r="BE138" i="2"/>
  <c r="BD138" i="2"/>
  <c r="BC138" i="2"/>
  <c r="BB138" i="2"/>
  <c r="AH139" i="2"/>
  <c r="S139" i="2"/>
  <c r="M139" i="2"/>
  <c r="Z130" i="2" l="1"/>
  <c r="AF131" i="2"/>
  <c r="AE131" i="2"/>
  <c r="AD131" i="2"/>
  <c r="AC131" i="2"/>
  <c r="AB131" i="2"/>
  <c r="AA131" i="2"/>
  <c r="AL139" i="2"/>
  <c r="AO139" i="2"/>
  <c r="AK139" i="2"/>
  <c r="AN139" i="2"/>
  <c r="AM139" i="2"/>
  <c r="AI139" i="2"/>
  <c r="AJ139" i="2"/>
  <c r="I141" i="2"/>
  <c r="J141" i="2"/>
  <c r="K141" i="2"/>
  <c r="H140" i="2"/>
  <c r="AQ138" i="2"/>
  <c r="AY139" i="2"/>
  <c r="AX139" i="2"/>
  <c r="AW139" i="2"/>
  <c r="AV139" i="2"/>
  <c r="AU139" i="2"/>
  <c r="AT139" i="2"/>
  <c r="AS139" i="2"/>
  <c r="AR139" i="2"/>
  <c r="U139" i="2"/>
  <c r="X139" i="2"/>
  <c r="W139" i="2"/>
  <c r="V139" i="2"/>
  <c r="T139" i="2"/>
  <c r="Q139" i="2"/>
  <c r="N139" i="2"/>
  <c r="O139" i="2"/>
  <c r="P139" i="2"/>
  <c r="BA136" i="2"/>
  <c r="BJ137" i="2"/>
  <c r="BI137" i="2"/>
  <c r="BH137" i="2"/>
  <c r="BG137" i="2"/>
  <c r="BF137" i="2"/>
  <c r="BE137" i="2"/>
  <c r="BD137" i="2"/>
  <c r="BC137" i="2"/>
  <c r="BB137" i="2"/>
  <c r="A41" i="2"/>
  <c r="B42" i="2"/>
  <c r="E140" i="2"/>
  <c r="F140" i="2"/>
  <c r="D139" i="2"/>
  <c r="BL136" i="2"/>
  <c r="BR137" i="2"/>
  <c r="BQ137" i="2"/>
  <c r="BO137" i="2"/>
  <c r="BU137" i="2"/>
  <c r="BP137" i="2"/>
  <c r="BV137" i="2"/>
  <c r="BM137" i="2"/>
  <c r="BS137" i="2"/>
  <c r="BN137" i="2"/>
  <c r="BT137" i="2"/>
  <c r="AH138" i="2"/>
  <c r="S138" i="2"/>
  <c r="M138" i="2"/>
  <c r="X138" i="2" l="1"/>
  <c r="W138" i="2"/>
  <c r="V138" i="2"/>
  <c r="U138" i="2"/>
  <c r="T138" i="2"/>
  <c r="F139" i="2"/>
  <c r="E139" i="2"/>
  <c r="D138" i="2"/>
  <c r="A40" i="2"/>
  <c r="B41" i="2"/>
  <c r="AQ137" i="2"/>
  <c r="AY138" i="2"/>
  <c r="AX138" i="2"/>
  <c r="AV138" i="2"/>
  <c r="AU138" i="2"/>
  <c r="AT138" i="2"/>
  <c r="AW138" i="2"/>
  <c r="AS138" i="2"/>
  <c r="AR138" i="2"/>
  <c r="BL135" i="2"/>
  <c r="BR136" i="2"/>
  <c r="BQ136" i="2"/>
  <c r="BO136" i="2"/>
  <c r="BU136" i="2"/>
  <c r="BP136" i="2"/>
  <c r="BV136" i="2"/>
  <c r="BM136" i="2"/>
  <c r="BS136" i="2"/>
  <c r="BN136" i="2"/>
  <c r="BT136" i="2"/>
  <c r="AO138" i="2"/>
  <c r="AK138" i="2"/>
  <c r="AN138" i="2"/>
  <c r="AM138" i="2"/>
  <c r="AL138" i="2"/>
  <c r="AJ138" i="2"/>
  <c r="AI138" i="2"/>
  <c r="I140" i="2"/>
  <c r="J140" i="2"/>
  <c r="K140" i="2"/>
  <c r="H139" i="2"/>
  <c r="Q138" i="2"/>
  <c r="N138" i="2"/>
  <c r="O138" i="2"/>
  <c r="P138" i="2"/>
  <c r="BA135" i="2"/>
  <c r="BG136" i="2"/>
  <c r="BJ136" i="2"/>
  <c r="BI136" i="2"/>
  <c r="BH136" i="2"/>
  <c r="BF136" i="2"/>
  <c r="BE136" i="2"/>
  <c r="BD136" i="2"/>
  <c r="BC136" i="2"/>
  <c r="BB136" i="2"/>
  <c r="Z129" i="2"/>
  <c r="AF130" i="2"/>
  <c r="AE130" i="2"/>
  <c r="AD130" i="2"/>
  <c r="AC130" i="2"/>
  <c r="AB130" i="2"/>
  <c r="AA130" i="2"/>
  <c r="AH137" i="2"/>
  <c r="S137" i="2"/>
  <c r="M137" i="2"/>
  <c r="W137" i="2" l="1"/>
  <c r="V137" i="2"/>
  <c r="U137" i="2"/>
  <c r="X137" i="2"/>
  <c r="T137" i="2"/>
  <c r="AN137" i="2"/>
  <c r="AM137" i="2"/>
  <c r="AL137" i="2"/>
  <c r="AO137" i="2"/>
  <c r="AK137" i="2"/>
  <c r="AJ137" i="2"/>
  <c r="AI137" i="2"/>
  <c r="AQ136" i="2"/>
  <c r="AY137" i="2"/>
  <c r="AX137" i="2"/>
  <c r="AW137" i="2"/>
  <c r="AV137" i="2"/>
  <c r="AU137" i="2"/>
  <c r="AT137" i="2"/>
  <c r="AS137" i="2"/>
  <c r="AR137" i="2"/>
  <c r="BL134" i="2"/>
  <c r="BQ135" i="2"/>
  <c r="BR135" i="2"/>
  <c r="BO135" i="2"/>
  <c r="BU135" i="2"/>
  <c r="BP135" i="2"/>
  <c r="BV135" i="2"/>
  <c r="BM135" i="2"/>
  <c r="BS135" i="2"/>
  <c r="BN135" i="2"/>
  <c r="BT135" i="2"/>
  <c r="Z128" i="2"/>
  <c r="AF129" i="2"/>
  <c r="AE129" i="2"/>
  <c r="AD129" i="2"/>
  <c r="AC129" i="2"/>
  <c r="AB129" i="2"/>
  <c r="AA129" i="2"/>
  <c r="E138" i="2"/>
  <c r="F138" i="2"/>
  <c r="D137" i="2"/>
  <c r="BA134" i="2"/>
  <c r="BJ135" i="2"/>
  <c r="BI135" i="2"/>
  <c r="BH135" i="2"/>
  <c r="BG135" i="2"/>
  <c r="BF135" i="2"/>
  <c r="BE135" i="2"/>
  <c r="BD135" i="2"/>
  <c r="BC135" i="2"/>
  <c r="BB135" i="2"/>
  <c r="Q137" i="2"/>
  <c r="N137" i="2"/>
  <c r="O137" i="2"/>
  <c r="P137" i="2"/>
  <c r="K139" i="2"/>
  <c r="I139" i="2"/>
  <c r="J139" i="2"/>
  <c r="H138" i="2"/>
  <c r="A39" i="2"/>
  <c r="B40" i="2"/>
  <c r="AH136" i="2"/>
  <c r="S136" i="2"/>
  <c r="M136" i="2"/>
  <c r="AM136" i="2" l="1"/>
  <c r="AL136" i="2"/>
  <c r="AO136" i="2"/>
  <c r="AK136" i="2"/>
  <c r="AN136" i="2"/>
  <c r="AJ136" i="2"/>
  <c r="AI136" i="2"/>
  <c r="BA133" i="2"/>
  <c r="BJ134" i="2"/>
  <c r="BI134" i="2"/>
  <c r="BH134" i="2"/>
  <c r="BF134" i="2"/>
  <c r="BE134" i="2"/>
  <c r="BD134" i="2"/>
  <c r="BC134" i="2"/>
  <c r="BB134" i="2"/>
  <c r="BG134" i="2"/>
  <c r="V136" i="2"/>
  <c r="U136" i="2"/>
  <c r="X136" i="2"/>
  <c r="W136" i="2"/>
  <c r="T136" i="2"/>
  <c r="J138" i="2"/>
  <c r="K138" i="2"/>
  <c r="I138" i="2"/>
  <c r="H137" i="2"/>
  <c r="F137" i="2"/>
  <c r="E137" i="2"/>
  <c r="D136" i="2"/>
  <c r="BL133" i="2"/>
  <c r="BR134" i="2"/>
  <c r="BQ134" i="2"/>
  <c r="BO134" i="2"/>
  <c r="BU134" i="2"/>
  <c r="BP134" i="2"/>
  <c r="BV134" i="2"/>
  <c r="BM134" i="2"/>
  <c r="BS134" i="2"/>
  <c r="BN134" i="2"/>
  <c r="BT134" i="2"/>
  <c r="Q136" i="2"/>
  <c r="N136" i="2"/>
  <c r="O136" i="2"/>
  <c r="P136" i="2"/>
  <c r="A38" i="2"/>
  <c r="B39" i="2"/>
  <c r="Z127" i="2"/>
  <c r="AC128" i="2"/>
  <c r="AD128" i="2"/>
  <c r="AA128" i="2"/>
  <c r="AE128" i="2"/>
  <c r="AF128" i="2"/>
  <c r="AB128" i="2"/>
  <c r="AQ135" i="2"/>
  <c r="AY136" i="2"/>
  <c r="AX136" i="2"/>
  <c r="AW136" i="2"/>
  <c r="AV136" i="2"/>
  <c r="AU136" i="2"/>
  <c r="AT136" i="2"/>
  <c r="AS136" i="2"/>
  <c r="AR136" i="2"/>
  <c r="AH135" i="2"/>
  <c r="S135" i="2"/>
  <c r="M135" i="2"/>
  <c r="AL135" i="2" l="1"/>
  <c r="AO135" i="2"/>
  <c r="AK135" i="2"/>
  <c r="AN135" i="2"/>
  <c r="AM135" i="2"/>
  <c r="AI135" i="2"/>
  <c r="AJ135" i="2"/>
  <c r="Z126" i="2"/>
  <c r="AF127" i="2"/>
  <c r="AE127" i="2"/>
  <c r="AD127" i="2"/>
  <c r="AC127" i="2"/>
  <c r="AB127" i="2"/>
  <c r="AA127" i="2"/>
  <c r="U135" i="2"/>
  <c r="X135" i="2"/>
  <c r="W135" i="2"/>
  <c r="V135" i="2"/>
  <c r="T135" i="2"/>
  <c r="BA132" i="2"/>
  <c r="BJ133" i="2"/>
  <c r="BI133" i="2"/>
  <c r="BH133" i="2"/>
  <c r="BG133" i="2"/>
  <c r="BF133" i="2"/>
  <c r="BE133" i="2"/>
  <c r="BD133" i="2"/>
  <c r="BC133" i="2"/>
  <c r="BB133" i="2"/>
  <c r="AQ134" i="2"/>
  <c r="AY135" i="2"/>
  <c r="AX135" i="2"/>
  <c r="AW135" i="2"/>
  <c r="AV135" i="2"/>
  <c r="AU135" i="2"/>
  <c r="AT135" i="2"/>
  <c r="AS135" i="2"/>
  <c r="AR135" i="2"/>
  <c r="I137" i="2"/>
  <c r="J137" i="2"/>
  <c r="K137" i="2"/>
  <c r="H136" i="2"/>
  <c r="BL132" i="2"/>
  <c r="BQ133" i="2"/>
  <c r="BR133" i="2"/>
  <c r="BO133" i="2"/>
  <c r="BU133" i="2"/>
  <c r="BP133" i="2"/>
  <c r="BV133" i="2"/>
  <c r="BM133" i="2"/>
  <c r="BS133" i="2"/>
  <c r="BN133" i="2"/>
  <c r="BT133" i="2"/>
  <c r="Q135" i="2"/>
  <c r="N135" i="2"/>
  <c r="O135" i="2"/>
  <c r="P135" i="2"/>
  <c r="A37" i="2"/>
  <c r="B38" i="2"/>
  <c r="E136" i="2"/>
  <c r="F136" i="2"/>
  <c r="D135" i="2"/>
  <c r="AH134" i="2"/>
  <c r="S134" i="2"/>
  <c r="M134" i="2"/>
  <c r="X134" i="2" l="1"/>
  <c r="W134" i="2"/>
  <c r="V134" i="2"/>
  <c r="U134" i="2"/>
  <c r="T134" i="2"/>
  <c r="BA131" i="2"/>
  <c r="BG132" i="2"/>
  <c r="BI132" i="2"/>
  <c r="BJ132" i="2"/>
  <c r="BH132" i="2"/>
  <c r="BF132" i="2"/>
  <c r="BE132" i="2"/>
  <c r="BD132" i="2"/>
  <c r="BC132" i="2"/>
  <c r="BB132" i="2"/>
  <c r="AO134" i="2"/>
  <c r="AK134" i="2"/>
  <c r="AN134" i="2"/>
  <c r="AM134" i="2"/>
  <c r="AL134" i="2"/>
  <c r="AJ134" i="2"/>
  <c r="AI134" i="2"/>
  <c r="BL131" i="2"/>
  <c r="BR132" i="2"/>
  <c r="BQ132" i="2"/>
  <c r="BO132" i="2"/>
  <c r="BU132" i="2"/>
  <c r="BP132" i="2"/>
  <c r="BV132" i="2"/>
  <c r="BM132" i="2"/>
  <c r="BS132" i="2"/>
  <c r="BN132" i="2"/>
  <c r="BT132" i="2"/>
  <c r="Z125" i="2"/>
  <c r="AF126" i="2"/>
  <c r="AE126" i="2"/>
  <c r="AD126" i="2"/>
  <c r="AC126" i="2"/>
  <c r="AB126" i="2"/>
  <c r="AA126" i="2"/>
  <c r="F135" i="2"/>
  <c r="E135" i="2"/>
  <c r="D134" i="2"/>
  <c r="A36" i="2"/>
  <c r="B37" i="2"/>
  <c r="I136" i="2"/>
  <c r="J136" i="2"/>
  <c r="K136" i="2"/>
  <c r="H135" i="2"/>
  <c r="AQ133" i="2"/>
  <c r="AY134" i="2"/>
  <c r="AX134" i="2"/>
  <c r="AV134" i="2"/>
  <c r="AU134" i="2"/>
  <c r="AT134" i="2"/>
  <c r="AW134" i="2"/>
  <c r="AS134" i="2"/>
  <c r="AR134" i="2"/>
  <c r="Q134" i="2"/>
  <c r="N134" i="2"/>
  <c r="O134" i="2"/>
  <c r="P134" i="2"/>
  <c r="AH133" i="2"/>
  <c r="S133" i="2"/>
  <c r="M133" i="2"/>
  <c r="W133" i="2" l="1"/>
  <c r="V133" i="2"/>
  <c r="U133" i="2"/>
  <c r="X133" i="2"/>
  <c r="T133" i="2"/>
  <c r="A35" i="2"/>
  <c r="B36" i="2"/>
  <c r="AN133" i="2"/>
  <c r="AM133" i="2"/>
  <c r="AL133" i="2"/>
  <c r="AO133" i="2"/>
  <c r="AK133" i="2"/>
  <c r="AJ133" i="2"/>
  <c r="AI133" i="2"/>
  <c r="E134" i="2"/>
  <c r="F134" i="2"/>
  <c r="D133" i="2"/>
  <c r="BL130" i="2"/>
  <c r="BQ131" i="2"/>
  <c r="BR131" i="2"/>
  <c r="BO131" i="2"/>
  <c r="BU131" i="2"/>
  <c r="BP131" i="2"/>
  <c r="BV131" i="2"/>
  <c r="BM131" i="2"/>
  <c r="BS131" i="2"/>
  <c r="BN131" i="2"/>
  <c r="BT131" i="2"/>
  <c r="AQ132" i="2"/>
  <c r="AY133" i="2"/>
  <c r="AX133" i="2"/>
  <c r="AW133" i="2"/>
  <c r="AV133" i="2"/>
  <c r="AU133" i="2"/>
  <c r="AT133" i="2"/>
  <c r="AS133" i="2"/>
  <c r="AR133" i="2"/>
  <c r="Z124" i="2"/>
  <c r="AF125" i="2"/>
  <c r="AE125" i="2"/>
  <c r="AD125" i="2"/>
  <c r="AC125" i="2"/>
  <c r="AB125" i="2"/>
  <c r="AA125" i="2"/>
  <c r="BA130" i="2"/>
  <c r="BJ131" i="2"/>
  <c r="BH131" i="2"/>
  <c r="BG131" i="2"/>
  <c r="BF131" i="2"/>
  <c r="BE131" i="2"/>
  <c r="BD131" i="2"/>
  <c r="BC131" i="2"/>
  <c r="BI131" i="2"/>
  <c r="BB131" i="2"/>
  <c r="Q133" i="2"/>
  <c r="N133" i="2"/>
  <c r="O133" i="2"/>
  <c r="P133" i="2"/>
  <c r="K135" i="2"/>
  <c r="I135" i="2"/>
  <c r="J135" i="2"/>
  <c r="H134" i="2"/>
  <c r="AH132" i="2"/>
  <c r="S132" i="2"/>
  <c r="M132" i="2"/>
  <c r="V132" i="2" l="1"/>
  <c r="U132" i="2"/>
  <c r="X132" i="2"/>
  <c r="W132" i="2"/>
  <c r="T132" i="2"/>
  <c r="AM132" i="2"/>
  <c r="AL132" i="2"/>
  <c r="AO132" i="2"/>
  <c r="AK132" i="2"/>
  <c r="AN132" i="2"/>
  <c r="AJ132" i="2"/>
  <c r="AI132" i="2"/>
  <c r="J134" i="2"/>
  <c r="K134" i="2"/>
  <c r="I134" i="2"/>
  <c r="H133" i="2"/>
  <c r="Z123" i="2"/>
  <c r="AD124" i="2"/>
  <c r="AE124" i="2"/>
  <c r="AA124" i="2"/>
  <c r="AF124" i="2"/>
  <c r="AB124" i="2"/>
  <c r="AC124" i="2"/>
  <c r="BL129" i="2"/>
  <c r="BR130" i="2"/>
  <c r="BQ130" i="2"/>
  <c r="BO130" i="2"/>
  <c r="BU130" i="2"/>
  <c r="BP130" i="2"/>
  <c r="BV130" i="2"/>
  <c r="BM130" i="2"/>
  <c r="BS130" i="2"/>
  <c r="BN130" i="2"/>
  <c r="BT130" i="2"/>
  <c r="A34" i="2"/>
  <c r="B35" i="2"/>
  <c r="Q132" i="2"/>
  <c r="N132" i="2"/>
  <c r="O132" i="2"/>
  <c r="P132" i="2"/>
  <c r="BA129" i="2"/>
  <c r="BJ130" i="2"/>
  <c r="BI130" i="2"/>
  <c r="BH130" i="2"/>
  <c r="BG130" i="2"/>
  <c r="BF130" i="2"/>
  <c r="BE130" i="2"/>
  <c r="BD130" i="2"/>
  <c r="BC130" i="2"/>
  <c r="BB130" i="2"/>
  <c r="AQ131" i="2"/>
  <c r="AY132" i="2"/>
  <c r="AX132" i="2"/>
  <c r="AW132" i="2"/>
  <c r="AV132" i="2"/>
  <c r="AU132" i="2"/>
  <c r="AT132" i="2"/>
  <c r="AS132" i="2"/>
  <c r="AR132" i="2"/>
  <c r="F133" i="2"/>
  <c r="E133" i="2"/>
  <c r="D132" i="2"/>
  <c r="AH131" i="2"/>
  <c r="S131" i="2"/>
  <c r="M131" i="2"/>
  <c r="I133" i="2" l="1"/>
  <c r="J133" i="2"/>
  <c r="K133" i="2"/>
  <c r="H132" i="2"/>
  <c r="AL131" i="2"/>
  <c r="AO131" i="2"/>
  <c r="AK131" i="2"/>
  <c r="AN131" i="2"/>
  <c r="AM131" i="2"/>
  <c r="AI131" i="2"/>
  <c r="AJ131" i="2"/>
  <c r="AQ130" i="2"/>
  <c r="AY131" i="2"/>
  <c r="AX131" i="2"/>
  <c r="AW131" i="2"/>
  <c r="AV131" i="2"/>
  <c r="AU131" i="2"/>
  <c r="AT131" i="2"/>
  <c r="AS131" i="2"/>
  <c r="AR131" i="2"/>
  <c r="A33" i="2"/>
  <c r="B34" i="2"/>
  <c r="U131" i="2"/>
  <c r="X131" i="2"/>
  <c r="W131" i="2"/>
  <c r="V131" i="2"/>
  <c r="T131" i="2"/>
  <c r="BL128" i="2"/>
  <c r="BR129" i="2"/>
  <c r="BQ129" i="2"/>
  <c r="BO129" i="2"/>
  <c r="BU129" i="2"/>
  <c r="BP129" i="2"/>
  <c r="BV129" i="2"/>
  <c r="BM129" i="2"/>
  <c r="BS129" i="2"/>
  <c r="BN129" i="2"/>
  <c r="BT129" i="2"/>
  <c r="E132" i="2"/>
  <c r="F132" i="2"/>
  <c r="D131" i="2"/>
  <c r="Q131" i="2"/>
  <c r="N131" i="2"/>
  <c r="O131" i="2"/>
  <c r="P131" i="2"/>
  <c r="BA128" i="2"/>
  <c r="BJ129" i="2"/>
  <c r="BI129" i="2"/>
  <c r="BH129" i="2"/>
  <c r="BG129" i="2"/>
  <c r="BF129" i="2"/>
  <c r="BE129" i="2"/>
  <c r="BD129" i="2"/>
  <c r="BC129" i="2"/>
  <c r="BB129" i="2"/>
  <c r="Z122" i="2"/>
  <c r="AF123" i="2"/>
  <c r="AE123" i="2"/>
  <c r="AD123" i="2"/>
  <c r="AC123" i="2"/>
  <c r="AB123" i="2"/>
  <c r="AA123" i="2"/>
  <c r="AH130" i="2"/>
  <c r="S130" i="2"/>
  <c r="M130" i="2"/>
  <c r="X130" i="2" l="1"/>
  <c r="W130" i="2"/>
  <c r="V130" i="2"/>
  <c r="U130" i="2"/>
  <c r="T130" i="2"/>
  <c r="Z121" i="2"/>
  <c r="AF122" i="2"/>
  <c r="AE122" i="2"/>
  <c r="AD122" i="2"/>
  <c r="AC122" i="2"/>
  <c r="AB122" i="2"/>
  <c r="AA122" i="2"/>
  <c r="BL127" i="2"/>
  <c r="BR128" i="2"/>
  <c r="BQ128" i="2"/>
  <c r="BO128" i="2"/>
  <c r="BU128" i="2"/>
  <c r="BP128" i="2"/>
  <c r="BV128" i="2"/>
  <c r="BM128" i="2"/>
  <c r="BS128" i="2"/>
  <c r="BN128" i="2"/>
  <c r="BT128" i="2"/>
  <c r="AQ129" i="2"/>
  <c r="AY130" i="2"/>
  <c r="AX130" i="2"/>
  <c r="AV130" i="2"/>
  <c r="AU130" i="2"/>
  <c r="AT130" i="2"/>
  <c r="AW130" i="2"/>
  <c r="AS130" i="2"/>
  <c r="AR130" i="2"/>
  <c r="I132" i="2"/>
  <c r="J132" i="2"/>
  <c r="K132" i="2"/>
  <c r="H131" i="2"/>
  <c r="AO130" i="2"/>
  <c r="AK130" i="2"/>
  <c r="AN130" i="2"/>
  <c r="AM130" i="2"/>
  <c r="AL130" i="2"/>
  <c r="AJ130" i="2"/>
  <c r="AI130" i="2"/>
  <c r="BA127" i="2"/>
  <c r="BG128" i="2"/>
  <c r="BJ128" i="2"/>
  <c r="BI128" i="2"/>
  <c r="BH128" i="2"/>
  <c r="BF128" i="2"/>
  <c r="BE128" i="2"/>
  <c r="BD128" i="2"/>
  <c r="BC128" i="2"/>
  <c r="BB128" i="2"/>
  <c r="Q130" i="2"/>
  <c r="N130" i="2"/>
  <c r="O130" i="2"/>
  <c r="P130" i="2"/>
  <c r="F131" i="2"/>
  <c r="E131" i="2"/>
  <c r="D130" i="2"/>
  <c r="A32" i="2"/>
  <c r="B33" i="2"/>
  <c r="AH129" i="2"/>
  <c r="S129" i="2"/>
  <c r="M129" i="2"/>
  <c r="W129" i="2" l="1"/>
  <c r="V129" i="2"/>
  <c r="U129" i="2"/>
  <c r="X129" i="2"/>
  <c r="T129" i="2"/>
  <c r="I131" i="2"/>
  <c r="K131" i="2"/>
  <c r="J131" i="2"/>
  <c r="H130" i="2"/>
  <c r="AN129" i="2"/>
  <c r="AM129" i="2"/>
  <c r="AL129" i="2"/>
  <c r="AO129" i="2"/>
  <c r="AK129" i="2"/>
  <c r="AJ129" i="2"/>
  <c r="AI129" i="2"/>
  <c r="BA126" i="2"/>
  <c r="BJ127" i="2"/>
  <c r="BI127" i="2"/>
  <c r="BH127" i="2"/>
  <c r="BG127" i="2"/>
  <c r="BF127" i="2"/>
  <c r="BE127" i="2"/>
  <c r="BD127" i="2"/>
  <c r="BC127" i="2"/>
  <c r="BB127" i="2"/>
  <c r="AQ128" i="2"/>
  <c r="AY129" i="2"/>
  <c r="AX129" i="2"/>
  <c r="AW129" i="2"/>
  <c r="AV129" i="2"/>
  <c r="AU129" i="2"/>
  <c r="AT129" i="2"/>
  <c r="AS129" i="2"/>
  <c r="AR129" i="2"/>
  <c r="Z120" i="2"/>
  <c r="AF121" i="2"/>
  <c r="AE121" i="2"/>
  <c r="AD121" i="2"/>
  <c r="AC121" i="2"/>
  <c r="AB121" i="2"/>
  <c r="AA121" i="2"/>
  <c r="E130" i="2"/>
  <c r="F130" i="2"/>
  <c r="D129" i="2"/>
  <c r="Q129" i="2"/>
  <c r="N129" i="2"/>
  <c r="O129" i="2"/>
  <c r="P129" i="2"/>
  <c r="A31" i="2"/>
  <c r="B32" i="2"/>
  <c r="BL126" i="2"/>
  <c r="BQ127" i="2"/>
  <c r="BR127" i="2"/>
  <c r="BO127" i="2"/>
  <c r="BU127" i="2"/>
  <c r="BP127" i="2"/>
  <c r="BV127" i="2"/>
  <c r="BM127" i="2"/>
  <c r="BS127" i="2"/>
  <c r="BN127" i="2"/>
  <c r="BT127" i="2"/>
  <c r="AH128" i="2"/>
  <c r="S128" i="2"/>
  <c r="M128" i="2"/>
  <c r="Z119" i="2" l="1"/>
  <c r="AE120" i="2"/>
  <c r="AF120" i="2"/>
  <c r="AB120" i="2"/>
  <c r="AA120" i="2"/>
  <c r="AC120" i="2"/>
  <c r="AD120" i="2"/>
  <c r="AM128" i="2"/>
  <c r="AL128" i="2"/>
  <c r="AO128" i="2"/>
  <c r="AK128" i="2"/>
  <c r="AN128" i="2"/>
  <c r="AJ128" i="2"/>
  <c r="AI128" i="2"/>
  <c r="AQ127" i="2"/>
  <c r="AY128" i="2"/>
  <c r="AX128" i="2"/>
  <c r="AW128" i="2"/>
  <c r="AV128" i="2"/>
  <c r="AU128" i="2"/>
  <c r="AT128" i="2"/>
  <c r="AS128" i="2"/>
  <c r="AR128" i="2"/>
  <c r="BL125" i="2"/>
  <c r="BQ126" i="2"/>
  <c r="BR126" i="2"/>
  <c r="BO126" i="2"/>
  <c r="BU126" i="2"/>
  <c r="BP126" i="2"/>
  <c r="BV126" i="2"/>
  <c r="BM126" i="2"/>
  <c r="BS126" i="2"/>
  <c r="BN126" i="2"/>
  <c r="BT126" i="2"/>
  <c r="V128" i="2"/>
  <c r="U128" i="2"/>
  <c r="X128" i="2"/>
  <c r="W128" i="2"/>
  <c r="T128" i="2"/>
  <c r="A30" i="2"/>
  <c r="B31" i="2"/>
  <c r="Q128" i="2"/>
  <c r="N128" i="2"/>
  <c r="O128" i="2"/>
  <c r="P128" i="2"/>
  <c r="F129" i="2"/>
  <c r="E129" i="2"/>
  <c r="D128" i="2"/>
  <c r="BA125" i="2"/>
  <c r="BJ126" i="2"/>
  <c r="BI126" i="2"/>
  <c r="BH126" i="2"/>
  <c r="BF126" i="2"/>
  <c r="BE126" i="2"/>
  <c r="BD126" i="2"/>
  <c r="BC126" i="2"/>
  <c r="BB126" i="2"/>
  <c r="BG126" i="2"/>
  <c r="K130" i="2"/>
  <c r="I130" i="2"/>
  <c r="J130" i="2"/>
  <c r="H129" i="2"/>
  <c r="AH127" i="2"/>
  <c r="S127" i="2"/>
  <c r="M127" i="2"/>
  <c r="E128" i="2" l="1"/>
  <c r="F128" i="2"/>
  <c r="D127" i="2"/>
  <c r="A29" i="2"/>
  <c r="B30" i="2"/>
  <c r="AL127" i="2"/>
  <c r="AO127" i="2"/>
  <c r="AK127" i="2"/>
  <c r="AN127" i="2"/>
  <c r="AM127" i="2"/>
  <c r="AI127" i="2"/>
  <c r="AJ127" i="2"/>
  <c r="AQ126" i="2"/>
  <c r="AY127" i="2"/>
  <c r="AX127" i="2"/>
  <c r="AW127" i="2"/>
  <c r="AV127" i="2"/>
  <c r="AU127" i="2"/>
  <c r="AT127" i="2"/>
  <c r="AS127" i="2"/>
  <c r="AR127" i="2"/>
  <c r="U127" i="2"/>
  <c r="X127" i="2"/>
  <c r="W127" i="2"/>
  <c r="V127" i="2"/>
  <c r="T127" i="2"/>
  <c r="BL124" i="2"/>
  <c r="BR125" i="2"/>
  <c r="BQ125" i="2"/>
  <c r="BO125" i="2"/>
  <c r="BU125" i="2"/>
  <c r="BP125" i="2"/>
  <c r="BV125" i="2"/>
  <c r="BM125" i="2"/>
  <c r="BS125" i="2"/>
  <c r="BN125" i="2"/>
  <c r="BT125" i="2"/>
  <c r="K129" i="2"/>
  <c r="I129" i="2"/>
  <c r="J129" i="2"/>
  <c r="H128" i="2"/>
  <c r="Q127" i="2"/>
  <c r="N127" i="2"/>
  <c r="O127" i="2"/>
  <c r="P127" i="2"/>
  <c r="BA124" i="2"/>
  <c r="BJ125" i="2"/>
  <c r="BI125" i="2"/>
  <c r="BH125" i="2"/>
  <c r="BG125" i="2"/>
  <c r="BF125" i="2"/>
  <c r="BE125" i="2"/>
  <c r="BD125" i="2"/>
  <c r="BC125" i="2"/>
  <c r="BB125" i="2"/>
  <c r="Z118" i="2"/>
  <c r="AF119" i="2"/>
  <c r="AE119" i="2"/>
  <c r="AD119" i="2"/>
  <c r="AC119" i="2"/>
  <c r="AB119" i="2"/>
  <c r="AA119" i="2"/>
  <c r="AH126" i="2"/>
  <c r="S126" i="2"/>
  <c r="M126" i="2"/>
  <c r="Z117" i="2" l="1"/>
  <c r="AF118" i="2"/>
  <c r="AE118" i="2"/>
  <c r="AD118" i="2"/>
  <c r="AC118" i="2"/>
  <c r="AB118" i="2"/>
  <c r="AA118" i="2"/>
  <c r="A28" i="2"/>
  <c r="B29" i="2"/>
  <c r="AO126" i="2"/>
  <c r="AK126" i="2"/>
  <c r="AN126" i="2"/>
  <c r="AM126" i="2"/>
  <c r="AL126" i="2"/>
  <c r="AJ126" i="2"/>
  <c r="AI126" i="2"/>
  <c r="BL123" i="2"/>
  <c r="BR124" i="2"/>
  <c r="BQ124" i="2"/>
  <c r="BO124" i="2"/>
  <c r="BU124" i="2"/>
  <c r="BP124" i="2"/>
  <c r="BV124" i="2"/>
  <c r="BM124" i="2"/>
  <c r="BS124" i="2"/>
  <c r="BN124" i="2"/>
  <c r="BT124" i="2"/>
  <c r="F127" i="2"/>
  <c r="E127" i="2"/>
  <c r="D126" i="2"/>
  <c r="X126" i="2"/>
  <c r="W126" i="2"/>
  <c r="V126" i="2"/>
  <c r="U126" i="2"/>
  <c r="T126" i="2"/>
  <c r="BA123" i="2"/>
  <c r="BG124" i="2"/>
  <c r="BJ124" i="2"/>
  <c r="BH124" i="2"/>
  <c r="BI124" i="2"/>
  <c r="BF124" i="2"/>
  <c r="BE124" i="2"/>
  <c r="BD124" i="2"/>
  <c r="BC124" i="2"/>
  <c r="BB124" i="2"/>
  <c r="Q126" i="2"/>
  <c r="N126" i="2"/>
  <c r="O126" i="2"/>
  <c r="P126" i="2"/>
  <c r="J128" i="2"/>
  <c r="K128" i="2"/>
  <c r="I128" i="2"/>
  <c r="H127" i="2"/>
  <c r="AQ125" i="2"/>
  <c r="AY126" i="2"/>
  <c r="AX126" i="2"/>
  <c r="AW126" i="2"/>
  <c r="AV126" i="2"/>
  <c r="AU126" i="2"/>
  <c r="AT126" i="2"/>
  <c r="AS126" i="2"/>
  <c r="AR126" i="2"/>
  <c r="AH125" i="2"/>
  <c r="S125" i="2"/>
  <c r="M125" i="2"/>
  <c r="BA122" i="2" l="1"/>
  <c r="BI123" i="2"/>
  <c r="BG123" i="2"/>
  <c r="BH123" i="2"/>
  <c r="BF123" i="2"/>
  <c r="BE123" i="2"/>
  <c r="BD123" i="2"/>
  <c r="BC123" i="2"/>
  <c r="BJ123" i="2"/>
  <c r="BB123" i="2"/>
  <c r="A27" i="2"/>
  <c r="B28" i="2"/>
  <c r="AN125" i="2"/>
  <c r="AM125" i="2"/>
  <c r="AL125" i="2"/>
  <c r="AO125" i="2"/>
  <c r="AK125" i="2"/>
  <c r="AJ125" i="2"/>
  <c r="AI125" i="2"/>
  <c r="AQ124" i="2"/>
  <c r="AY125" i="2"/>
  <c r="AX125" i="2"/>
  <c r="AW125" i="2"/>
  <c r="AV125" i="2"/>
  <c r="AU125" i="2"/>
  <c r="AT125" i="2"/>
  <c r="AS125" i="2"/>
  <c r="AR125" i="2"/>
  <c r="E126" i="2"/>
  <c r="F126" i="2"/>
  <c r="D125" i="2"/>
  <c r="W125" i="2"/>
  <c r="V125" i="2"/>
  <c r="U125" i="2"/>
  <c r="X125" i="2"/>
  <c r="T125" i="2"/>
  <c r="Q125" i="2"/>
  <c r="N125" i="2"/>
  <c r="O125" i="2"/>
  <c r="P125" i="2"/>
  <c r="I127" i="2"/>
  <c r="J127" i="2"/>
  <c r="K127" i="2"/>
  <c r="H126" i="2"/>
  <c r="BL122" i="2"/>
  <c r="BR123" i="2"/>
  <c r="BQ123" i="2"/>
  <c r="BO123" i="2"/>
  <c r="BU123" i="2"/>
  <c r="BP123" i="2"/>
  <c r="BV123" i="2"/>
  <c r="BM123" i="2"/>
  <c r="BS123" i="2"/>
  <c r="BN123" i="2"/>
  <c r="BT123" i="2"/>
  <c r="Z116" i="2"/>
  <c r="AF117" i="2"/>
  <c r="AE117" i="2"/>
  <c r="AD117" i="2"/>
  <c r="AC117" i="2"/>
  <c r="AB117" i="2"/>
  <c r="AA117" i="2"/>
  <c r="AH124" i="2"/>
  <c r="S124" i="2"/>
  <c r="M124" i="2"/>
  <c r="AQ123" i="2" l="1"/>
  <c r="AY124" i="2"/>
  <c r="AX124" i="2"/>
  <c r="AW124" i="2"/>
  <c r="AV124" i="2"/>
  <c r="AU124" i="2"/>
  <c r="AT124" i="2"/>
  <c r="AS124" i="2"/>
  <c r="AR124" i="2"/>
  <c r="AM124" i="2"/>
  <c r="AL124" i="2"/>
  <c r="AO124" i="2"/>
  <c r="AK124" i="2"/>
  <c r="AN124" i="2"/>
  <c r="AJ124" i="2"/>
  <c r="AI124" i="2"/>
  <c r="F125" i="2"/>
  <c r="E125" i="2"/>
  <c r="D124" i="2"/>
  <c r="A26" i="2"/>
  <c r="B27" i="2"/>
  <c r="B66" i="4"/>
  <c r="V124" i="2"/>
  <c r="U124" i="2"/>
  <c r="X124" i="2"/>
  <c r="W124" i="2"/>
  <c r="T124" i="2"/>
  <c r="Z115" i="2"/>
  <c r="AF116" i="2"/>
  <c r="AB116" i="2"/>
  <c r="AC116" i="2"/>
  <c r="AA116" i="2"/>
  <c r="AD116" i="2"/>
  <c r="AE116" i="2"/>
  <c r="I126" i="2"/>
  <c r="J126" i="2"/>
  <c r="K126" i="2"/>
  <c r="H125" i="2"/>
  <c r="Q124" i="2"/>
  <c r="N124" i="2"/>
  <c r="O124" i="2"/>
  <c r="P124" i="2"/>
  <c r="BL121" i="2"/>
  <c r="BQ122" i="2"/>
  <c r="BR122" i="2"/>
  <c r="BO122" i="2"/>
  <c r="BU122" i="2"/>
  <c r="BP122" i="2"/>
  <c r="BV122" i="2"/>
  <c r="BM122" i="2"/>
  <c r="BS122" i="2"/>
  <c r="BN122" i="2"/>
  <c r="BT122" i="2"/>
  <c r="BA121" i="2"/>
  <c r="BJ122" i="2"/>
  <c r="BI122" i="2"/>
  <c r="BH122" i="2"/>
  <c r="BG122" i="2"/>
  <c r="BF122" i="2"/>
  <c r="BE122" i="2"/>
  <c r="BD122" i="2"/>
  <c r="BC122" i="2"/>
  <c r="BB122" i="2"/>
  <c r="AH123" i="2"/>
  <c r="S123" i="2"/>
  <c r="M123" i="2"/>
  <c r="AL123" i="2" l="1"/>
  <c r="AO123" i="2"/>
  <c r="AK123" i="2"/>
  <c r="AN123" i="2"/>
  <c r="AM123" i="2"/>
  <c r="AI123" i="2"/>
  <c r="AJ123" i="2"/>
  <c r="Z114" i="2"/>
  <c r="AF115" i="2"/>
  <c r="AE115" i="2"/>
  <c r="AD115" i="2"/>
  <c r="AC115" i="2"/>
  <c r="AB115" i="2"/>
  <c r="AA115" i="2"/>
  <c r="A25" i="2"/>
  <c r="B26" i="2"/>
  <c r="BL120" i="2"/>
  <c r="BQ121" i="2"/>
  <c r="BR121" i="2"/>
  <c r="BO121" i="2"/>
  <c r="BU121" i="2"/>
  <c r="BP121" i="2"/>
  <c r="BV121" i="2"/>
  <c r="BM121" i="2"/>
  <c r="BS121" i="2"/>
  <c r="BN121" i="2"/>
  <c r="BT121" i="2"/>
  <c r="E124" i="2"/>
  <c r="F124" i="2"/>
  <c r="D123" i="2"/>
  <c r="BA120" i="2"/>
  <c r="BJ121" i="2"/>
  <c r="BI121" i="2"/>
  <c r="BH121" i="2"/>
  <c r="BG121" i="2"/>
  <c r="BF121" i="2"/>
  <c r="BE121" i="2"/>
  <c r="BD121" i="2"/>
  <c r="BC121" i="2"/>
  <c r="BB121" i="2"/>
  <c r="K125" i="2"/>
  <c r="I125" i="2"/>
  <c r="J125" i="2"/>
  <c r="H124" i="2"/>
  <c r="Q123" i="2"/>
  <c r="N123" i="2"/>
  <c r="O123" i="2"/>
  <c r="P123" i="2"/>
  <c r="B67" i="4"/>
  <c r="L66" i="4"/>
  <c r="U123" i="2"/>
  <c r="X123" i="2"/>
  <c r="W123" i="2"/>
  <c r="V123" i="2"/>
  <c r="T123" i="2"/>
  <c r="AQ122" i="2"/>
  <c r="AY123" i="2"/>
  <c r="AX123" i="2"/>
  <c r="AW123" i="2"/>
  <c r="AV123" i="2"/>
  <c r="AU123" i="2"/>
  <c r="AT123" i="2"/>
  <c r="AS123" i="2"/>
  <c r="AR123" i="2"/>
  <c r="AH122" i="2"/>
  <c r="S122" i="2"/>
  <c r="M122" i="2"/>
  <c r="Q122" i="2" l="1"/>
  <c r="N122" i="2"/>
  <c r="O122" i="2"/>
  <c r="P122" i="2"/>
  <c r="Z113" i="2"/>
  <c r="AF114" i="2"/>
  <c r="AE114" i="2"/>
  <c r="AD114" i="2"/>
  <c r="AC114" i="2"/>
  <c r="AB114" i="2"/>
  <c r="AA114" i="2"/>
  <c r="X122" i="2"/>
  <c r="W122" i="2"/>
  <c r="V122" i="2"/>
  <c r="U122" i="2"/>
  <c r="T122" i="2"/>
  <c r="BA119" i="2"/>
  <c r="BG120" i="2"/>
  <c r="BJ120" i="2"/>
  <c r="BI120" i="2"/>
  <c r="BH120" i="2"/>
  <c r="BF120" i="2"/>
  <c r="BE120" i="2"/>
  <c r="BD120" i="2"/>
  <c r="BB120" i="2"/>
  <c r="BC120" i="2"/>
  <c r="A24" i="2"/>
  <c r="B25" i="2"/>
  <c r="J124" i="2"/>
  <c r="K124" i="2"/>
  <c r="I124" i="2"/>
  <c r="H123" i="2"/>
  <c r="AO122" i="2"/>
  <c r="AK122" i="2"/>
  <c r="AN122" i="2"/>
  <c r="AM122" i="2"/>
  <c r="AL122" i="2"/>
  <c r="AJ122" i="2"/>
  <c r="AI122" i="2"/>
  <c r="F123" i="2"/>
  <c r="E123" i="2"/>
  <c r="D122" i="2"/>
  <c r="AQ121" i="2"/>
  <c r="AY122" i="2"/>
  <c r="AX122" i="2"/>
  <c r="AV122" i="2"/>
  <c r="AU122" i="2"/>
  <c r="AT122" i="2"/>
  <c r="AW122" i="2"/>
  <c r="AS122" i="2"/>
  <c r="AR122" i="2"/>
  <c r="L67" i="4"/>
  <c r="BL119" i="2"/>
  <c r="BR120" i="2"/>
  <c r="BQ120" i="2"/>
  <c r="BO120" i="2"/>
  <c r="BU120" i="2"/>
  <c r="BP120" i="2"/>
  <c r="BV120" i="2"/>
  <c r="BM120" i="2"/>
  <c r="BS120" i="2"/>
  <c r="BN120" i="2"/>
  <c r="BT120" i="2"/>
  <c r="AH121" i="2"/>
  <c r="S121" i="2"/>
  <c r="M121" i="2"/>
  <c r="I123" i="2" l="1"/>
  <c r="J123" i="2"/>
  <c r="K123" i="2"/>
  <c r="H122" i="2"/>
  <c r="Q121" i="2"/>
  <c r="N121" i="2"/>
  <c r="O121" i="2"/>
  <c r="P121" i="2"/>
  <c r="AQ120" i="2"/>
  <c r="AY121" i="2"/>
  <c r="AX121" i="2"/>
  <c r="AW121" i="2"/>
  <c r="AV121" i="2"/>
  <c r="AU121" i="2"/>
  <c r="AT121" i="2"/>
  <c r="AS121" i="2"/>
  <c r="AR121" i="2"/>
  <c r="A23" i="2"/>
  <c r="B24" i="2"/>
  <c r="W121" i="2"/>
  <c r="V121" i="2"/>
  <c r="U121" i="2"/>
  <c r="X121" i="2"/>
  <c r="T121" i="2"/>
  <c r="BL118" i="2"/>
  <c r="BR119" i="2"/>
  <c r="BQ119" i="2"/>
  <c r="BO119" i="2"/>
  <c r="BU119" i="2"/>
  <c r="BP119" i="2"/>
  <c r="BV119" i="2"/>
  <c r="BM119" i="2"/>
  <c r="BS119" i="2"/>
  <c r="BN119" i="2"/>
  <c r="BT119" i="2"/>
  <c r="E122" i="2"/>
  <c r="F122" i="2"/>
  <c r="D121" i="2"/>
  <c r="AN121" i="2"/>
  <c r="AM121" i="2"/>
  <c r="AL121" i="2"/>
  <c r="AO121" i="2"/>
  <c r="AK121" i="2"/>
  <c r="AJ121" i="2"/>
  <c r="AI121" i="2"/>
  <c r="BA118" i="2"/>
  <c r="BJ119" i="2"/>
  <c r="BI119" i="2"/>
  <c r="BH119" i="2"/>
  <c r="BG119" i="2"/>
  <c r="BF119" i="2"/>
  <c r="BE119" i="2"/>
  <c r="BD119" i="2"/>
  <c r="BC119" i="2"/>
  <c r="BB119" i="2"/>
  <c r="Z112" i="2"/>
  <c r="AF113" i="2"/>
  <c r="AE113" i="2"/>
  <c r="AD113" i="2"/>
  <c r="AC113" i="2"/>
  <c r="AB113" i="2"/>
  <c r="AA113" i="2"/>
  <c r="AH120" i="2"/>
  <c r="S120" i="2"/>
  <c r="M120" i="2"/>
  <c r="V120" i="2" l="1"/>
  <c r="U120" i="2"/>
  <c r="X120" i="2"/>
  <c r="W120" i="2"/>
  <c r="T120" i="2"/>
  <c r="Z111" i="2"/>
  <c r="AC112" i="2"/>
  <c r="AD112" i="2"/>
  <c r="AA112" i="2"/>
  <c r="AE112" i="2"/>
  <c r="AF112" i="2"/>
  <c r="AB112" i="2"/>
  <c r="I122" i="2"/>
  <c r="J122" i="2"/>
  <c r="K122" i="2"/>
  <c r="H121" i="2"/>
  <c r="AM120" i="2"/>
  <c r="AL120" i="2"/>
  <c r="AO120" i="2"/>
  <c r="AK120" i="2"/>
  <c r="AN120" i="2"/>
  <c r="AJ120" i="2"/>
  <c r="AI120" i="2"/>
  <c r="BA117" i="2"/>
  <c r="BJ118" i="2"/>
  <c r="BI118" i="2"/>
  <c r="BH118" i="2"/>
  <c r="BF118" i="2"/>
  <c r="BE118" i="2"/>
  <c r="BD118" i="2"/>
  <c r="BC118" i="2"/>
  <c r="BB118" i="2"/>
  <c r="BG118" i="2"/>
  <c r="F121" i="2"/>
  <c r="E121" i="2"/>
  <c r="D120" i="2"/>
  <c r="A22" i="2"/>
  <c r="B23" i="2"/>
  <c r="Q120" i="2"/>
  <c r="N120" i="2"/>
  <c r="O120" i="2"/>
  <c r="P120" i="2"/>
  <c r="BL117" i="2"/>
  <c r="BR118" i="2"/>
  <c r="BQ118" i="2"/>
  <c r="BO118" i="2"/>
  <c r="BU118" i="2"/>
  <c r="BP118" i="2"/>
  <c r="BV118" i="2"/>
  <c r="BM118" i="2"/>
  <c r="BS118" i="2"/>
  <c r="BN118" i="2"/>
  <c r="BT118" i="2"/>
  <c r="AQ119" i="2"/>
  <c r="AY120" i="2"/>
  <c r="AX120" i="2"/>
  <c r="AW120" i="2"/>
  <c r="AV120" i="2"/>
  <c r="AU120" i="2"/>
  <c r="AT120" i="2"/>
  <c r="AS120" i="2"/>
  <c r="AR120" i="2"/>
  <c r="AH119" i="2"/>
  <c r="S119" i="2"/>
  <c r="M119" i="2"/>
  <c r="U119" i="2" l="1"/>
  <c r="X119" i="2"/>
  <c r="W119" i="2"/>
  <c r="V119" i="2"/>
  <c r="T119" i="2"/>
  <c r="BA116" i="2"/>
  <c r="BJ117" i="2"/>
  <c r="BI117" i="2"/>
  <c r="BH117" i="2"/>
  <c r="BG117" i="2"/>
  <c r="BF117" i="2"/>
  <c r="BE117" i="2"/>
  <c r="BD117" i="2"/>
  <c r="BC117" i="2"/>
  <c r="BB117" i="2"/>
  <c r="AL119" i="2"/>
  <c r="AO119" i="2"/>
  <c r="AK119" i="2"/>
  <c r="AN119" i="2"/>
  <c r="AM119" i="2"/>
  <c r="AI119" i="2"/>
  <c r="AJ119" i="2"/>
  <c r="BL116" i="2"/>
  <c r="BR117" i="2"/>
  <c r="BQ117" i="2"/>
  <c r="BO117" i="2"/>
  <c r="BU117" i="2"/>
  <c r="BP117" i="2"/>
  <c r="BV117" i="2"/>
  <c r="BM117" i="2"/>
  <c r="BS117" i="2"/>
  <c r="BN117" i="2"/>
  <c r="BT117" i="2"/>
  <c r="E120" i="2"/>
  <c r="F120" i="2"/>
  <c r="D119" i="2"/>
  <c r="K121" i="2"/>
  <c r="I121" i="2"/>
  <c r="J121" i="2"/>
  <c r="H120" i="2"/>
  <c r="AQ118" i="2"/>
  <c r="AY119" i="2"/>
  <c r="AX119" i="2"/>
  <c r="AW119" i="2"/>
  <c r="AV119" i="2"/>
  <c r="AU119" i="2"/>
  <c r="AT119" i="2"/>
  <c r="AS119" i="2"/>
  <c r="AR119" i="2"/>
  <c r="Z110" i="2"/>
  <c r="AF111" i="2"/>
  <c r="AE111" i="2"/>
  <c r="AD111" i="2"/>
  <c r="AC111" i="2"/>
  <c r="AB111" i="2"/>
  <c r="AA111" i="2"/>
  <c r="Q119" i="2"/>
  <c r="N119" i="2"/>
  <c r="O119" i="2"/>
  <c r="P119" i="2"/>
  <c r="A21" i="2"/>
  <c r="B22" i="2"/>
  <c r="AH118" i="2"/>
  <c r="S118" i="2"/>
  <c r="M118" i="2"/>
  <c r="F119" i="2" l="1"/>
  <c r="E119" i="2"/>
  <c r="D118" i="2"/>
  <c r="AO118" i="2"/>
  <c r="AK118" i="2"/>
  <c r="AN118" i="2"/>
  <c r="AM118" i="2"/>
  <c r="AL118" i="2"/>
  <c r="AJ118" i="2"/>
  <c r="AI118" i="2"/>
  <c r="BL115" i="2"/>
  <c r="BR116" i="2"/>
  <c r="BQ116" i="2"/>
  <c r="BO116" i="2"/>
  <c r="BU116" i="2"/>
  <c r="BP116" i="2"/>
  <c r="BV116" i="2"/>
  <c r="BM116" i="2"/>
  <c r="BS116" i="2"/>
  <c r="BN116" i="2"/>
  <c r="BT116" i="2"/>
  <c r="X118" i="2"/>
  <c r="W118" i="2"/>
  <c r="V118" i="2"/>
  <c r="U118" i="2"/>
  <c r="T118" i="2"/>
  <c r="J120" i="2"/>
  <c r="K120" i="2"/>
  <c r="I120" i="2"/>
  <c r="H119" i="2"/>
  <c r="Z109" i="2"/>
  <c r="AF110" i="2"/>
  <c r="AE110" i="2"/>
  <c r="AD110" i="2"/>
  <c r="AC110" i="2"/>
  <c r="AB110" i="2"/>
  <c r="AA110" i="2"/>
  <c r="BA115" i="2"/>
  <c r="BG116" i="2"/>
  <c r="BI116" i="2"/>
  <c r="BJ116" i="2"/>
  <c r="BH116" i="2"/>
  <c r="BF116" i="2"/>
  <c r="BE116" i="2"/>
  <c r="BD116" i="2"/>
  <c r="BC116" i="2"/>
  <c r="BB116" i="2"/>
  <c r="Q118" i="2"/>
  <c r="N118" i="2"/>
  <c r="O118" i="2"/>
  <c r="P118" i="2"/>
  <c r="A20" i="2"/>
  <c r="B21" i="2"/>
  <c r="AQ117" i="2"/>
  <c r="AY118" i="2"/>
  <c r="AX118" i="2"/>
  <c r="AV118" i="2"/>
  <c r="AU118" i="2"/>
  <c r="AT118" i="2"/>
  <c r="AW118" i="2"/>
  <c r="AS118" i="2"/>
  <c r="AR118" i="2"/>
  <c r="AH117" i="2"/>
  <c r="S117" i="2"/>
  <c r="M117" i="2"/>
  <c r="AN117" i="2" l="1"/>
  <c r="AM117" i="2"/>
  <c r="AL117" i="2"/>
  <c r="AO117" i="2"/>
  <c r="AK117" i="2"/>
  <c r="AJ117" i="2"/>
  <c r="AI117" i="2"/>
  <c r="Z108" i="2"/>
  <c r="AF109" i="2"/>
  <c r="AE109" i="2"/>
  <c r="AD109" i="2"/>
  <c r="AC109" i="2"/>
  <c r="AB109" i="2"/>
  <c r="AA109" i="2"/>
  <c r="BL114" i="2"/>
  <c r="BR115" i="2"/>
  <c r="BQ115" i="2"/>
  <c r="BO115" i="2"/>
  <c r="BU115" i="2"/>
  <c r="BP115" i="2"/>
  <c r="BV115" i="2"/>
  <c r="BM115" i="2"/>
  <c r="BS115" i="2"/>
  <c r="BN115" i="2"/>
  <c r="BT115" i="2"/>
  <c r="E118" i="2"/>
  <c r="F118" i="2"/>
  <c r="D117" i="2"/>
  <c r="W117" i="2"/>
  <c r="V117" i="2"/>
  <c r="U117" i="2"/>
  <c r="X117" i="2"/>
  <c r="T117" i="2"/>
  <c r="I119" i="2"/>
  <c r="J119" i="2"/>
  <c r="K119" i="2"/>
  <c r="H118" i="2"/>
  <c r="A19" i="2"/>
  <c r="B20" i="2"/>
  <c r="AQ116" i="2"/>
  <c r="AY117" i="2"/>
  <c r="AX117" i="2"/>
  <c r="AW117" i="2"/>
  <c r="AV117" i="2"/>
  <c r="AU117" i="2"/>
  <c r="AT117" i="2"/>
  <c r="AS117" i="2"/>
  <c r="AR117" i="2"/>
  <c r="BA114" i="2"/>
  <c r="BJ115" i="2"/>
  <c r="BH115" i="2"/>
  <c r="BG115" i="2"/>
  <c r="BF115" i="2"/>
  <c r="BE115" i="2"/>
  <c r="BD115" i="2"/>
  <c r="BC115" i="2"/>
  <c r="BI115" i="2"/>
  <c r="BB115" i="2"/>
  <c r="Q117" i="2"/>
  <c r="N117" i="2"/>
  <c r="O117" i="2"/>
  <c r="P117" i="2"/>
  <c r="AH116" i="2"/>
  <c r="S116" i="2"/>
  <c r="M116" i="2"/>
  <c r="F117" i="2" l="1"/>
  <c r="E117" i="2"/>
  <c r="D116" i="2"/>
  <c r="Z107" i="2"/>
  <c r="AD108" i="2"/>
  <c r="AE108" i="2"/>
  <c r="AA108" i="2"/>
  <c r="AF108" i="2"/>
  <c r="AB108" i="2"/>
  <c r="AC108" i="2"/>
  <c r="AM116" i="2"/>
  <c r="AL116" i="2"/>
  <c r="AO116" i="2"/>
  <c r="AK116" i="2"/>
  <c r="AN116" i="2"/>
  <c r="AJ116" i="2"/>
  <c r="AI116" i="2"/>
  <c r="BL113" i="2"/>
  <c r="BQ114" i="2"/>
  <c r="BR114" i="2"/>
  <c r="BO114" i="2"/>
  <c r="BU114" i="2"/>
  <c r="BP114" i="2"/>
  <c r="BV114" i="2"/>
  <c r="BM114" i="2"/>
  <c r="BS114" i="2"/>
  <c r="BN114" i="2"/>
  <c r="BT114" i="2"/>
  <c r="V116" i="2"/>
  <c r="U116" i="2"/>
  <c r="X116" i="2"/>
  <c r="W116" i="2"/>
  <c r="T116" i="2"/>
  <c r="AQ115" i="2"/>
  <c r="AY116" i="2"/>
  <c r="AX116" i="2"/>
  <c r="AW116" i="2"/>
  <c r="AV116" i="2"/>
  <c r="AU116" i="2"/>
  <c r="AT116" i="2"/>
  <c r="AS116" i="2"/>
  <c r="AR116" i="2"/>
  <c r="A18" i="2"/>
  <c r="B19" i="2"/>
  <c r="Q116" i="2"/>
  <c r="N116" i="2"/>
  <c r="O116" i="2"/>
  <c r="P116" i="2"/>
  <c r="BA113" i="2"/>
  <c r="BJ114" i="2"/>
  <c r="BI114" i="2"/>
  <c r="BH114" i="2"/>
  <c r="BG114" i="2"/>
  <c r="BF114" i="2"/>
  <c r="BE114" i="2"/>
  <c r="BD114" i="2"/>
  <c r="BC114" i="2"/>
  <c r="BB114" i="2"/>
  <c r="I118" i="2"/>
  <c r="J118" i="2"/>
  <c r="K118" i="2"/>
  <c r="H117" i="2"/>
  <c r="AH115" i="2"/>
  <c r="S115" i="2"/>
  <c r="M115" i="2"/>
  <c r="Z106" i="2" l="1"/>
  <c r="AF107" i="2"/>
  <c r="AE107" i="2"/>
  <c r="AD107" i="2"/>
  <c r="AC107" i="2"/>
  <c r="AB107" i="2"/>
  <c r="AA107" i="2"/>
  <c r="AL115" i="2"/>
  <c r="AO115" i="2"/>
  <c r="AK115" i="2"/>
  <c r="AN115" i="2"/>
  <c r="AM115" i="2"/>
  <c r="AI115" i="2"/>
  <c r="AJ115" i="2"/>
  <c r="A17" i="2"/>
  <c r="B18" i="2"/>
  <c r="E116" i="2"/>
  <c r="F116" i="2"/>
  <c r="D115" i="2"/>
  <c r="U115" i="2"/>
  <c r="X115" i="2"/>
  <c r="W115" i="2"/>
  <c r="V115" i="2"/>
  <c r="T115" i="2"/>
  <c r="K117" i="2"/>
  <c r="I117" i="2"/>
  <c r="J117" i="2"/>
  <c r="H116" i="2"/>
  <c r="AQ114" i="2"/>
  <c r="AY115" i="2"/>
  <c r="AX115" i="2"/>
  <c r="AW115" i="2"/>
  <c r="AV115" i="2"/>
  <c r="AU115" i="2"/>
  <c r="AT115" i="2"/>
  <c r="AS115" i="2"/>
  <c r="AR115" i="2"/>
  <c r="BL112" i="2"/>
  <c r="BR113" i="2"/>
  <c r="BQ113" i="2"/>
  <c r="BO113" i="2"/>
  <c r="BU113" i="2"/>
  <c r="BP113" i="2"/>
  <c r="BV113" i="2"/>
  <c r="BM113" i="2"/>
  <c r="BS113" i="2"/>
  <c r="BN113" i="2"/>
  <c r="BT113" i="2"/>
  <c r="Q115" i="2"/>
  <c r="N115" i="2"/>
  <c r="O115" i="2"/>
  <c r="P115" i="2"/>
  <c r="BA112" i="2"/>
  <c r="BJ113" i="2"/>
  <c r="BI113" i="2"/>
  <c r="BH113" i="2"/>
  <c r="BG113" i="2"/>
  <c r="BF113" i="2"/>
  <c r="BE113" i="2"/>
  <c r="BD113" i="2"/>
  <c r="BC113" i="2"/>
  <c r="BB113" i="2"/>
  <c r="AH114" i="2"/>
  <c r="S114" i="2"/>
  <c r="M114" i="2"/>
  <c r="AO114" i="2" l="1"/>
  <c r="AK114" i="2"/>
  <c r="AN114" i="2"/>
  <c r="AM114" i="2"/>
  <c r="AL114" i="2"/>
  <c r="AJ114" i="2"/>
  <c r="AI114" i="2"/>
  <c r="F115" i="2"/>
  <c r="E115" i="2"/>
  <c r="D114" i="2"/>
  <c r="A16" i="2"/>
  <c r="B17" i="2"/>
  <c r="X114" i="2"/>
  <c r="W114" i="2"/>
  <c r="V114" i="2"/>
  <c r="U114" i="2"/>
  <c r="T114" i="2"/>
  <c r="J116" i="2"/>
  <c r="K116" i="2"/>
  <c r="I116" i="2"/>
  <c r="H115" i="2"/>
  <c r="BL111" i="2"/>
  <c r="BR112" i="2"/>
  <c r="BQ112" i="2"/>
  <c r="BO112" i="2"/>
  <c r="BU112" i="2"/>
  <c r="BP112" i="2"/>
  <c r="BV112" i="2"/>
  <c r="BM112" i="2"/>
  <c r="BS112" i="2"/>
  <c r="BN112" i="2"/>
  <c r="BT112" i="2"/>
  <c r="Q114" i="2"/>
  <c r="N114" i="2"/>
  <c r="O114" i="2"/>
  <c r="P114" i="2"/>
  <c r="BA111" i="2"/>
  <c r="BG112" i="2"/>
  <c r="BJ112" i="2"/>
  <c r="BI112" i="2"/>
  <c r="BH112" i="2"/>
  <c r="BF112" i="2"/>
  <c r="BE112" i="2"/>
  <c r="BD112" i="2"/>
  <c r="BC112" i="2"/>
  <c r="BB112" i="2"/>
  <c r="AQ113" i="2"/>
  <c r="AY114" i="2"/>
  <c r="AX114" i="2"/>
  <c r="AV114" i="2"/>
  <c r="AU114" i="2"/>
  <c r="AT114" i="2"/>
  <c r="AW114" i="2"/>
  <c r="AS114" i="2"/>
  <c r="AR114" i="2"/>
  <c r="Z105" i="2"/>
  <c r="AF106" i="2"/>
  <c r="AE106" i="2"/>
  <c r="AD106" i="2"/>
  <c r="AC106" i="2"/>
  <c r="AB106" i="2"/>
  <c r="AA106" i="2"/>
  <c r="AH113" i="2"/>
  <c r="S113" i="2"/>
  <c r="M113" i="2"/>
  <c r="W113" i="2" l="1"/>
  <c r="V113" i="2"/>
  <c r="U113" i="2"/>
  <c r="X113" i="2"/>
  <c r="T113" i="2"/>
  <c r="AN113" i="2"/>
  <c r="AM113" i="2"/>
  <c r="AL113" i="2"/>
  <c r="AO113" i="2"/>
  <c r="AK113" i="2"/>
  <c r="AJ113" i="2"/>
  <c r="AI113" i="2"/>
  <c r="AQ112" i="2"/>
  <c r="AY113" i="2"/>
  <c r="AX113" i="2"/>
  <c r="AW113" i="2"/>
  <c r="AV113" i="2"/>
  <c r="AU113" i="2"/>
  <c r="AT113" i="2"/>
  <c r="AS113" i="2"/>
  <c r="AR113" i="2"/>
  <c r="A15" i="2"/>
  <c r="B16" i="2"/>
  <c r="E114" i="2"/>
  <c r="F114" i="2"/>
  <c r="D113" i="2"/>
  <c r="Z104" i="2"/>
  <c r="AF105" i="2"/>
  <c r="AE105" i="2"/>
  <c r="AD105" i="2"/>
  <c r="AC105" i="2"/>
  <c r="AB105" i="2"/>
  <c r="AA105" i="2"/>
  <c r="BL110" i="2"/>
  <c r="BR111" i="2"/>
  <c r="BQ111" i="2"/>
  <c r="BO111" i="2"/>
  <c r="BU111" i="2"/>
  <c r="BP111" i="2"/>
  <c r="BV111" i="2"/>
  <c r="BM111" i="2"/>
  <c r="BS111" i="2"/>
  <c r="BN111" i="2"/>
  <c r="BT111" i="2"/>
  <c r="Q113" i="2"/>
  <c r="N113" i="2"/>
  <c r="O113" i="2"/>
  <c r="P113" i="2"/>
  <c r="BA110" i="2"/>
  <c r="BJ111" i="2"/>
  <c r="BI111" i="2"/>
  <c r="BH111" i="2"/>
  <c r="BG111" i="2"/>
  <c r="BF111" i="2"/>
  <c r="BE111" i="2"/>
  <c r="BD111" i="2"/>
  <c r="BC111" i="2"/>
  <c r="BB111" i="2"/>
  <c r="I115" i="2"/>
  <c r="J115" i="2"/>
  <c r="K115" i="2"/>
  <c r="H114" i="2"/>
  <c r="AH112" i="2"/>
  <c r="S112" i="2"/>
  <c r="M112" i="2"/>
  <c r="Z103" i="2" l="1"/>
  <c r="AE104" i="2"/>
  <c r="AF104" i="2"/>
  <c r="AB104" i="2"/>
  <c r="AA104" i="2"/>
  <c r="AC104" i="2"/>
  <c r="AD104" i="2"/>
  <c r="I114" i="2"/>
  <c r="J114" i="2"/>
  <c r="K114" i="2"/>
  <c r="H113" i="2"/>
  <c r="BL109" i="2"/>
  <c r="BQ110" i="2"/>
  <c r="BR110" i="2"/>
  <c r="BO110" i="2"/>
  <c r="BU110" i="2"/>
  <c r="BP110" i="2"/>
  <c r="BV110" i="2"/>
  <c r="BM110" i="2"/>
  <c r="BS110" i="2"/>
  <c r="BN110" i="2"/>
  <c r="BT110" i="2"/>
  <c r="F113" i="2"/>
  <c r="E113" i="2"/>
  <c r="D112" i="2"/>
  <c r="A14" i="2"/>
  <c r="B15" i="2"/>
  <c r="V112" i="2"/>
  <c r="U112" i="2"/>
  <c r="X112" i="2"/>
  <c r="W112" i="2"/>
  <c r="T112" i="2"/>
  <c r="AM112" i="2"/>
  <c r="AL112" i="2"/>
  <c r="AO112" i="2"/>
  <c r="AK112" i="2"/>
  <c r="AN112" i="2"/>
  <c r="AJ112" i="2"/>
  <c r="AI112" i="2"/>
  <c r="Q112" i="2"/>
  <c r="N112" i="2"/>
  <c r="O112" i="2"/>
  <c r="P112" i="2"/>
  <c r="BA109" i="2"/>
  <c r="BJ110" i="2"/>
  <c r="BI110" i="2"/>
  <c r="BH110" i="2"/>
  <c r="BF110" i="2"/>
  <c r="BE110" i="2"/>
  <c r="BD110" i="2"/>
  <c r="BC110" i="2"/>
  <c r="BB110" i="2"/>
  <c r="BG110" i="2"/>
  <c r="AQ111" i="2"/>
  <c r="AY112" i="2"/>
  <c r="AX112" i="2"/>
  <c r="AW112" i="2"/>
  <c r="AV112" i="2"/>
  <c r="AU112" i="2"/>
  <c r="AT112" i="2"/>
  <c r="AS112" i="2"/>
  <c r="AR112" i="2"/>
  <c r="AH111" i="2"/>
  <c r="S111" i="2"/>
  <c r="M111" i="2"/>
  <c r="U111" i="2" l="1"/>
  <c r="X111" i="2"/>
  <c r="W111" i="2"/>
  <c r="V111" i="2"/>
  <c r="T111" i="2"/>
  <c r="AL111" i="2"/>
  <c r="AO111" i="2"/>
  <c r="AK111" i="2"/>
  <c r="AN111" i="2"/>
  <c r="AM111" i="2"/>
  <c r="AI111" i="2"/>
  <c r="AJ111" i="2"/>
  <c r="K113" i="2"/>
  <c r="I113" i="2"/>
  <c r="J113" i="2"/>
  <c r="H112" i="2"/>
  <c r="BA108" i="2"/>
  <c r="BJ109" i="2"/>
  <c r="BI109" i="2"/>
  <c r="BH109" i="2"/>
  <c r="BG109" i="2"/>
  <c r="BF109" i="2"/>
  <c r="BE109" i="2"/>
  <c r="BD109" i="2"/>
  <c r="BC109" i="2"/>
  <c r="BB109" i="2"/>
  <c r="BL108" i="2"/>
  <c r="BR109" i="2"/>
  <c r="BQ109" i="2"/>
  <c r="BO109" i="2"/>
  <c r="BU109" i="2"/>
  <c r="BP109" i="2"/>
  <c r="BV109" i="2"/>
  <c r="BM109" i="2"/>
  <c r="BS109" i="2"/>
  <c r="BN109" i="2"/>
  <c r="BT109" i="2"/>
  <c r="A13" i="2"/>
  <c r="B14" i="2"/>
  <c r="AQ110" i="2"/>
  <c r="AY111" i="2"/>
  <c r="AX111" i="2"/>
  <c r="AW111" i="2"/>
  <c r="AV111" i="2"/>
  <c r="AU111" i="2"/>
  <c r="AT111" i="2"/>
  <c r="AS111" i="2"/>
  <c r="AR111" i="2"/>
  <c r="Q111" i="2"/>
  <c r="N111" i="2"/>
  <c r="O111" i="2"/>
  <c r="P111" i="2"/>
  <c r="E112" i="2"/>
  <c r="F112" i="2"/>
  <c r="D111" i="2"/>
  <c r="Z102" i="2"/>
  <c r="AF103" i="2"/>
  <c r="AE103" i="2"/>
  <c r="AD103" i="2"/>
  <c r="AC103" i="2"/>
  <c r="AB103" i="2"/>
  <c r="AA103" i="2"/>
  <c r="AH110" i="2"/>
  <c r="S110" i="2"/>
  <c r="M110" i="2"/>
  <c r="Z101" i="2" l="1"/>
  <c r="AF102" i="2"/>
  <c r="AE102" i="2"/>
  <c r="AD102" i="2"/>
  <c r="AC102" i="2"/>
  <c r="AB102" i="2"/>
  <c r="AA102" i="2"/>
  <c r="J112" i="2"/>
  <c r="K112" i="2"/>
  <c r="I112" i="2"/>
  <c r="H111" i="2"/>
  <c r="Q110" i="2"/>
  <c r="N110" i="2"/>
  <c r="O110" i="2"/>
  <c r="P110" i="2"/>
  <c r="F111" i="2"/>
  <c r="E111" i="2"/>
  <c r="D110" i="2"/>
  <c r="BL107" i="2"/>
  <c r="BR108" i="2"/>
  <c r="BQ108" i="2"/>
  <c r="BO108" i="2"/>
  <c r="BU108" i="2"/>
  <c r="BP108" i="2"/>
  <c r="BV108" i="2"/>
  <c r="BM108" i="2"/>
  <c r="BS108" i="2"/>
  <c r="BN108" i="2"/>
  <c r="BT108" i="2"/>
  <c r="AQ109" i="2"/>
  <c r="AY110" i="2"/>
  <c r="AX110" i="2"/>
  <c r="AW110" i="2"/>
  <c r="AV110" i="2"/>
  <c r="AU110" i="2"/>
  <c r="AT110" i="2"/>
  <c r="AS110" i="2"/>
  <c r="AR110" i="2"/>
  <c r="X110" i="2"/>
  <c r="W110" i="2"/>
  <c r="V110" i="2"/>
  <c r="U110" i="2"/>
  <c r="T110" i="2"/>
  <c r="A12" i="2"/>
  <c r="B13" i="2"/>
  <c r="AO110" i="2"/>
  <c r="AK110" i="2"/>
  <c r="AN110" i="2"/>
  <c r="AM110" i="2"/>
  <c r="AL110" i="2"/>
  <c r="AJ110" i="2"/>
  <c r="AI110" i="2"/>
  <c r="BA107" i="2"/>
  <c r="BG108" i="2"/>
  <c r="BJ108" i="2"/>
  <c r="BH108" i="2"/>
  <c r="BI108" i="2"/>
  <c r="BF108" i="2"/>
  <c r="BE108" i="2"/>
  <c r="BD108" i="2"/>
  <c r="BC108" i="2"/>
  <c r="BB108" i="2"/>
  <c r="AH109" i="2"/>
  <c r="S109" i="2"/>
  <c r="M109" i="2"/>
  <c r="AN109" i="2" l="1"/>
  <c r="AM109" i="2"/>
  <c r="AL109" i="2"/>
  <c r="AO109" i="2"/>
  <c r="AK109" i="2"/>
  <c r="AJ109" i="2"/>
  <c r="AI109" i="2"/>
  <c r="BL106" i="2"/>
  <c r="BR107" i="2"/>
  <c r="BQ107" i="2"/>
  <c r="BO107" i="2"/>
  <c r="BU107" i="2"/>
  <c r="BP107" i="2"/>
  <c r="BV107" i="2"/>
  <c r="BM107" i="2"/>
  <c r="BS107" i="2"/>
  <c r="BN107" i="2"/>
  <c r="BT107" i="2"/>
  <c r="I111" i="2"/>
  <c r="J111" i="2"/>
  <c r="K111" i="2"/>
  <c r="H110" i="2"/>
  <c r="W109" i="2"/>
  <c r="V109" i="2"/>
  <c r="U109" i="2"/>
  <c r="X109" i="2"/>
  <c r="T109" i="2"/>
  <c r="A11" i="2"/>
  <c r="B12" i="2"/>
  <c r="AQ108" i="2"/>
  <c r="AY109" i="2"/>
  <c r="AX109" i="2"/>
  <c r="AW109" i="2"/>
  <c r="AV109" i="2"/>
  <c r="AU109" i="2"/>
  <c r="AT109" i="2"/>
  <c r="AS109" i="2"/>
  <c r="AR109" i="2"/>
  <c r="E110" i="2"/>
  <c r="F110" i="2"/>
  <c r="D109" i="2"/>
  <c r="Q109" i="2"/>
  <c r="N109" i="2"/>
  <c r="O109" i="2"/>
  <c r="P109" i="2"/>
  <c r="BA106" i="2"/>
  <c r="BI107" i="2"/>
  <c r="BG107" i="2"/>
  <c r="BF107" i="2"/>
  <c r="BE107" i="2"/>
  <c r="BD107" i="2"/>
  <c r="BC107" i="2"/>
  <c r="BJ107" i="2"/>
  <c r="BH107" i="2"/>
  <c r="BB107" i="2"/>
  <c r="Z100" i="2"/>
  <c r="AF101" i="2"/>
  <c r="AE101" i="2"/>
  <c r="AD101" i="2"/>
  <c r="AC101" i="2"/>
  <c r="AB101" i="2"/>
  <c r="AA101" i="2"/>
  <c r="AH108" i="2"/>
  <c r="S108" i="2"/>
  <c r="M108" i="2"/>
  <c r="V108" i="2" l="1"/>
  <c r="U108" i="2"/>
  <c r="X108" i="2"/>
  <c r="W108" i="2"/>
  <c r="T108" i="2"/>
  <c r="AM108" i="2"/>
  <c r="AL108" i="2"/>
  <c r="AO108" i="2"/>
  <c r="AK108" i="2"/>
  <c r="AN108" i="2"/>
  <c r="AJ108" i="2"/>
  <c r="AI108" i="2"/>
  <c r="Z99" i="2"/>
  <c r="AF100" i="2"/>
  <c r="AB100" i="2"/>
  <c r="AC100" i="2"/>
  <c r="AA100" i="2"/>
  <c r="AD100" i="2"/>
  <c r="AE100" i="2"/>
  <c r="A10" i="2"/>
  <c r="B11" i="2"/>
  <c r="BA105" i="2"/>
  <c r="BJ106" i="2"/>
  <c r="BI106" i="2"/>
  <c r="BH106" i="2"/>
  <c r="BG106" i="2"/>
  <c r="BF106" i="2"/>
  <c r="BE106" i="2"/>
  <c r="BD106" i="2"/>
  <c r="BC106" i="2"/>
  <c r="BB106" i="2"/>
  <c r="AQ107" i="2"/>
  <c r="AY108" i="2"/>
  <c r="AX108" i="2"/>
  <c r="AW108" i="2"/>
  <c r="AV108" i="2"/>
  <c r="AU108" i="2"/>
  <c r="AT108" i="2"/>
  <c r="AS108" i="2"/>
  <c r="AR108" i="2"/>
  <c r="I110" i="2"/>
  <c r="J110" i="2"/>
  <c r="K110" i="2"/>
  <c r="H109" i="2"/>
  <c r="BL105" i="2"/>
  <c r="BQ106" i="2"/>
  <c r="BR106" i="2"/>
  <c r="BO106" i="2"/>
  <c r="BU106" i="2"/>
  <c r="BP106" i="2"/>
  <c r="BV106" i="2"/>
  <c r="BM106" i="2"/>
  <c r="BS106" i="2"/>
  <c r="BN106" i="2"/>
  <c r="BT106" i="2"/>
  <c r="Q108" i="2"/>
  <c r="N108" i="2"/>
  <c r="O108" i="2"/>
  <c r="P108" i="2"/>
  <c r="F109" i="2"/>
  <c r="E109" i="2"/>
  <c r="D108" i="2"/>
  <c r="AH107" i="2"/>
  <c r="S107" i="2"/>
  <c r="M107" i="2"/>
  <c r="AQ106" i="2" l="1"/>
  <c r="AY107" i="2"/>
  <c r="AX107" i="2"/>
  <c r="AW107" i="2"/>
  <c r="AV107" i="2"/>
  <c r="AU107" i="2"/>
  <c r="AT107" i="2"/>
  <c r="AS107" i="2"/>
  <c r="AR107" i="2"/>
  <c r="A9" i="2"/>
  <c r="B10" i="2"/>
  <c r="U107" i="2"/>
  <c r="X107" i="2"/>
  <c r="W107" i="2"/>
  <c r="V107" i="2"/>
  <c r="T107" i="2"/>
  <c r="K109" i="2"/>
  <c r="I109" i="2"/>
  <c r="J109" i="2"/>
  <c r="H108" i="2"/>
  <c r="AL107" i="2"/>
  <c r="AO107" i="2"/>
  <c r="AK107" i="2"/>
  <c r="AN107" i="2"/>
  <c r="AM107" i="2"/>
  <c r="AI107" i="2"/>
  <c r="AJ107" i="2"/>
  <c r="E108" i="2"/>
  <c r="F108" i="2"/>
  <c r="D107" i="2"/>
  <c r="BA104" i="2"/>
  <c r="BJ105" i="2"/>
  <c r="BI105" i="2"/>
  <c r="BH105" i="2"/>
  <c r="BG105" i="2"/>
  <c r="BF105" i="2"/>
  <c r="BE105" i="2"/>
  <c r="BD105" i="2"/>
  <c r="BC105" i="2"/>
  <c r="BB105" i="2"/>
  <c r="Q107" i="2"/>
  <c r="N107" i="2"/>
  <c r="O107" i="2"/>
  <c r="P107" i="2"/>
  <c r="BL104" i="2"/>
  <c r="BQ105" i="2"/>
  <c r="BR105" i="2"/>
  <c r="BO105" i="2"/>
  <c r="BU105" i="2"/>
  <c r="BP105" i="2"/>
  <c r="BV105" i="2"/>
  <c r="BM105" i="2"/>
  <c r="BS105" i="2"/>
  <c r="BN105" i="2"/>
  <c r="BT105" i="2"/>
  <c r="Z98" i="2"/>
  <c r="AF99" i="2"/>
  <c r="AE99" i="2"/>
  <c r="AD99" i="2"/>
  <c r="AC99" i="2"/>
  <c r="AB99" i="2"/>
  <c r="AA99" i="2"/>
  <c r="AH106" i="2"/>
  <c r="S106" i="2"/>
  <c r="M106" i="2"/>
  <c r="X106" i="2" l="1"/>
  <c r="W106" i="2"/>
  <c r="V106" i="2"/>
  <c r="U106" i="2"/>
  <c r="T106" i="2"/>
  <c r="J108" i="2"/>
  <c r="K108" i="2"/>
  <c r="I108" i="2"/>
  <c r="H107" i="2"/>
  <c r="AO106" i="2"/>
  <c r="AK106" i="2"/>
  <c r="AN106" i="2"/>
  <c r="AM106" i="2"/>
  <c r="AL106" i="2"/>
  <c r="AJ106" i="2"/>
  <c r="AI106" i="2"/>
  <c r="BA103" i="2"/>
  <c r="BG104" i="2"/>
  <c r="BF104" i="2"/>
  <c r="BJ104" i="2"/>
  <c r="BI104" i="2"/>
  <c r="BH104" i="2"/>
  <c r="BE104" i="2"/>
  <c r="BD104" i="2"/>
  <c r="BC104" i="2"/>
  <c r="BB104" i="2"/>
  <c r="A8" i="2"/>
  <c r="B9" i="2"/>
  <c r="Z97" i="2"/>
  <c r="AF98" i="2"/>
  <c r="AE98" i="2"/>
  <c r="AD98" i="2"/>
  <c r="AC98" i="2"/>
  <c r="AB98" i="2"/>
  <c r="AA98" i="2"/>
  <c r="F107" i="2"/>
  <c r="E107" i="2"/>
  <c r="D106" i="2"/>
  <c r="Q106" i="2"/>
  <c r="N106" i="2"/>
  <c r="O106" i="2"/>
  <c r="P106" i="2"/>
  <c r="BL103" i="2"/>
  <c r="BR104" i="2"/>
  <c r="BQ104" i="2"/>
  <c r="BO104" i="2"/>
  <c r="BU104" i="2"/>
  <c r="BP104" i="2"/>
  <c r="BV104" i="2"/>
  <c r="BM104" i="2"/>
  <c r="BS104" i="2"/>
  <c r="BN104" i="2"/>
  <c r="BT104" i="2"/>
  <c r="AQ105" i="2"/>
  <c r="AY106" i="2"/>
  <c r="AX106" i="2"/>
  <c r="AV106" i="2"/>
  <c r="AU106" i="2"/>
  <c r="AT106" i="2"/>
  <c r="AW106" i="2"/>
  <c r="AS106" i="2"/>
  <c r="AR106" i="2"/>
  <c r="AH105" i="2"/>
  <c r="S105" i="2"/>
  <c r="M105" i="2"/>
  <c r="W105" i="2" l="1"/>
  <c r="V105" i="2"/>
  <c r="U105" i="2"/>
  <c r="X105" i="2"/>
  <c r="T105" i="2"/>
  <c r="AN105" i="2"/>
  <c r="AM105" i="2"/>
  <c r="AL105" i="2"/>
  <c r="AO105" i="2"/>
  <c r="AK105" i="2"/>
  <c r="AJ105" i="2"/>
  <c r="AI105" i="2"/>
  <c r="BL102" i="2"/>
  <c r="BR103" i="2"/>
  <c r="BQ103" i="2"/>
  <c r="BO103" i="2"/>
  <c r="BU103" i="2"/>
  <c r="BP103" i="2"/>
  <c r="BV103" i="2"/>
  <c r="BM103" i="2"/>
  <c r="BS103" i="2"/>
  <c r="BN103" i="2"/>
  <c r="BT103" i="2"/>
  <c r="A7" i="2"/>
  <c r="B8" i="2"/>
  <c r="AQ104" i="2"/>
  <c r="AY105" i="2"/>
  <c r="AX105" i="2"/>
  <c r="AW105" i="2"/>
  <c r="AV105" i="2"/>
  <c r="AU105" i="2"/>
  <c r="AT105" i="2"/>
  <c r="AS105" i="2"/>
  <c r="AR105" i="2"/>
  <c r="E106" i="2"/>
  <c r="F106" i="2"/>
  <c r="D105" i="2"/>
  <c r="Q105" i="2"/>
  <c r="N105" i="2"/>
  <c r="O105" i="2"/>
  <c r="P105" i="2"/>
  <c r="Z96" i="2"/>
  <c r="AF97" i="2"/>
  <c r="AE97" i="2"/>
  <c r="AD97" i="2"/>
  <c r="AC97" i="2"/>
  <c r="AB97" i="2"/>
  <c r="AA97" i="2"/>
  <c r="BA102" i="2"/>
  <c r="BJ103" i="2"/>
  <c r="BI103" i="2"/>
  <c r="BH103" i="2"/>
  <c r="BG103" i="2"/>
  <c r="BF103" i="2"/>
  <c r="BE103" i="2"/>
  <c r="BD103" i="2"/>
  <c r="BC103" i="2"/>
  <c r="BB103" i="2"/>
  <c r="I107" i="2"/>
  <c r="J107" i="2"/>
  <c r="K107" i="2"/>
  <c r="H106" i="2"/>
  <c r="AH104" i="2"/>
  <c r="S104" i="2"/>
  <c r="M104" i="2"/>
  <c r="Q104" i="2" l="1"/>
  <c r="N104" i="2"/>
  <c r="O104" i="2"/>
  <c r="P104" i="2"/>
  <c r="Z95" i="2"/>
  <c r="AC96" i="2"/>
  <c r="AD96" i="2"/>
  <c r="AA96" i="2"/>
  <c r="AE96" i="2"/>
  <c r="AF96" i="2"/>
  <c r="AB96" i="2"/>
  <c r="AQ103" i="2"/>
  <c r="AY104" i="2"/>
  <c r="AX104" i="2"/>
  <c r="AW104" i="2"/>
  <c r="AV104" i="2"/>
  <c r="AU104" i="2"/>
  <c r="AT104" i="2"/>
  <c r="AS104" i="2"/>
  <c r="AR104" i="2"/>
  <c r="V104" i="2"/>
  <c r="U104" i="2"/>
  <c r="X104" i="2"/>
  <c r="W104" i="2"/>
  <c r="T104" i="2"/>
  <c r="BA101" i="2"/>
  <c r="BJ102" i="2"/>
  <c r="BI102" i="2"/>
  <c r="BH102" i="2"/>
  <c r="BE102" i="2"/>
  <c r="BD102" i="2"/>
  <c r="BC102" i="2"/>
  <c r="BB102" i="2"/>
  <c r="BG102" i="2"/>
  <c r="BF102" i="2"/>
  <c r="F105" i="2"/>
  <c r="E105" i="2"/>
  <c r="D104" i="2"/>
  <c r="A6" i="2"/>
  <c r="B7" i="2"/>
  <c r="AM104" i="2"/>
  <c r="AL104" i="2"/>
  <c r="AO104" i="2"/>
  <c r="AK104" i="2"/>
  <c r="AN104" i="2"/>
  <c r="AJ104" i="2"/>
  <c r="AI104" i="2"/>
  <c r="I106" i="2"/>
  <c r="J106" i="2"/>
  <c r="K106" i="2"/>
  <c r="H105" i="2"/>
  <c r="BL101" i="2"/>
  <c r="BR102" i="2"/>
  <c r="BQ102" i="2"/>
  <c r="BO102" i="2"/>
  <c r="BU102" i="2"/>
  <c r="BP102" i="2"/>
  <c r="BV102" i="2"/>
  <c r="BM102" i="2"/>
  <c r="BS102" i="2"/>
  <c r="BN102" i="2"/>
  <c r="BT102" i="2"/>
  <c r="AH103" i="2"/>
  <c r="S103" i="2"/>
  <c r="M103" i="2"/>
  <c r="U103" i="2" l="1"/>
  <c r="X103" i="2"/>
  <c r="W103" i="2"/>
  <c r="V103" i="2"/>
  <c r="T103" i="2"/>
  <c r="BL100" i="2"/>
  <c r="BR101" i="2"/>
  <c r="BQ101" i="2"/>
  <c r="BO101" i="2"/>
  <c r="BU101" i="2"/>
  <c r="BP101" i="2"/>
  <c r="BV101" i="2"/>
  <c r="BM101" i="2"/>
  <c r="BS101" i="2"/>
  <c r="BN101" i="2"/>
  <c r="BT101" i="2"/>
  <c r="AQ102" i="2"/>
  <c r="AY103" i="2"/>
  <c r="AX103" i="2"/>
  <c r="AW103" i="2"/>
  <c r="AV103" i="2"/>
  <c r="AU103" i="2"/>
  <c r="AT103" i="2"/>
  <c r="AS103" i="2"/>
  <c r="AR103" i="2"/>
  <c r="AL103" i="2"/>
  <c r="AO103" i="2"/>
  <c r="AK103" i="2"/>
  <c r="AN103" i="2"/>
  <c r="AM103" i="2"/>
  <c r="AI103" i="2"/>
  <c r="AJ103" i="2"/>
  <c r="K105" i="2"/>
  <c r="I105" i="2"/>
  <c r="J105" i="2"/>
  <c r="H104" i="2"/>
  <c r="A5" i="2"/>
  <c r="B6" i="2"/>
  <c r="E104" i="2"/>
  <c r="F104" i="2"/>
  <c r="D103" i="2"/>
  <c r="BA100" i="2"/>
  <c r="BJ101" i="2"/>
  <c r="BI101" i="2"/>
  <c r="BH101" i="2"/>
  <c r="BG101" i="2"/>
  <c r="BF101" i="2"/>
  <c r="BE101" i="2"/>
  <c r="BD101" i="2"/>
  <c r="BC101" i="2"/>
  <c r="BB101" i="2"/>
  <c r="Q103" i="2"/>
  <c r="N103" i="2"/>
  <c r="O103" i="2"/>
  <c r="P103" i="2"/>
  <c r="Z94" i="2"/>
  <c r="AF95" i="2"/>
  <c r="AE95" i="2"/>
  <c r="AD95" i="2"/>
  <c r="AC95" i="2"/>
  <c r="AB95" i="2"/>
  <c r="AA95" i="2"/>
  <c r="AH102" i="2"/>
  <c r="S102" i="2"/>
  <c r="M102" i="2"/>
  <c r="Q102" i="2" l="1"/>
  <c r="N102" i="2"/>
  <c r="O102" i="2"/>
  <c r="P102" i="2"/>
  <c r="X102" i="2"/>
  <c r="W102" i="2"/>
  <c r="V102" i="2"/>
  <c r="U102" i="2"/>
  <c r="T102" i="2"/>
  <c r="Z93" i="2"/>
  <c r="AF94" i="2"/>
  <c r="AE94" i="2"/>
  <c r="AD94" i="2"/>
  <c r="AC94" i="2"/>
  <c r="AB94" i="2"/>
  <c r="AA94" i="2"/>
  <c r="BL99" i="2"/>
  <c r="BR100" i="2"/>
  <c r="BQ100" i="2"/>
  <c r="BO100" i="2"/>
  <c r="BU100" i="2"/>
  <c r="BP100" i="2"/>
  <c r="BV100" i="2"/>
  <c r="BM100" i="2"/>
  <c r="BS100" i="2"/>
  <c r="BN100" i="2"/>
  <c r="BT100" i="2"/>
  <c r="AO102" i="2"/>
  <c r="AK102" i="2"/>
  <c r="AN102" i="2"/>
  <c r="AM102" i="2"/>
  <c r="AL102" i="2"/>
  <c r="AJ102" i="2"/>
  <c r="AI102" i="2"/>
  <c r="BA99" i="2"/>
  <c r="BG100" i="2"/>
  <c r="BF100" i="2"/>
  <c r="BI100" i="2"/>
  <c r="BJ100" i="2"/>
  <c r="BH100" i="2"/>
  <c r="BE100" i="2"/>
  <c r="BD100" i="2"/>
  <c r="BC100" i="2"/>
  <c r="BB100" i="2"/>
  <c r="AQ101" i="2"/>
  <c r="AY102" i="2"/>
  <c r="AX102" i="2"/>
  <c r="AV102" i="2"/>
  <c r="AU102" i="2"/>
  <c r="AT102" i="2"/>
  <c r="AW102" i="2"/>
  <c r="AS102" i="2"/>
  <c r="AR102" i="2"/>
  <c r="J104" i="2"/>
  <c r="K104" i="2"/>
  <c r="I104" i="2"/>
  <c r="H103" i="2"/>
  <c r="F103" i="2"/>
  <c r="E103" i="2"/>
  <c r="D102" i="2"/>
  <c r="A4" i="2"/>
  <c r="B5" i="2"/>
  <c r="AH101" i="2"/>
  <c r="S101" i="2"/>
  <c r="M101" i="2"/>
  <c r="B6" i="5"/>
  <c r="M100" i="2" l="1"/>
  <c r="Q101" i="2"/>
  <c r="N101" i="2"/>
  <c r="O101" i="2"/>
  <c r="P101" i="2"/>
  <c r="S100" i="2"/>
  <c r="W101" i="2"/>
  <c r="V101" i="2"/>
  <c r="U101" i="2"/>
  <c r="X101" i="2"/>
  <c r="T101" i="2"/>
  <c r="E102" i="2"/>
  <c r="F102" i="2"/>
  <c r="D101" i="2"/>
  <c r="BA98" i="2"/>
  <c r="BJ99" i="2"/>
  <c r="BH99" i="2"/>
  <c r="BG99" i="2"/>
  <c r="BF99" i="2"/>
  <c r="BE99" i="2"/>
  <c r="BD99" i="2"/>
  <c r="BC99" i="2"/>
  <c r="BI99" i="2"/>
  <c r="BB99" i="2"/>
  <c r="AH100" i="2"/>
  <c r="AN101" i="2"/>
  <c r="AM101" i="2"/>
  <c r="AL101" i="2"/>
  <c r="AO101" i="2"/>
  <c r="AK101" i="2"/>
  <c r="AJ101" i="2"/>
  <c r="AI101" i="2"/>
  <c r="I103" i="2"/>
  <c r="J103" i="2"/>
  <c r="K103" i="2"/>
  <c r="H102" i="2"/>
  <c r="A3" i="2"/>
  <c r="B3" i="2" s="1"/>
  <c r="B4" i="2"/>
  <c r="Z92" i="2"/>
  <c r="AF93" i="2"/>
  <c r="AE93" i="2"/>
  <c r="AD93" i="2"/>
  <c r="AC93" i="2"/>
  <c r="AB93" i="2"/>
  <c r="AA93" i="2"/>
  <c r="AQ100" i="2"/>
  <c r="AY101" i="2"/>
  <c r="AX101" i="2"/>
  <c r="AW101" i="2"/>
  <c r="AV101" i="2"/>
  <c r="AU101" i="2"/>
  <c r="AT101" i="2"/>
  <c r="AS101" i="2"/>
  <c r="AR101" i="2"/>
  <c r="BL98" i="2"/>
  <c r="BR99" i="2"/>
  <c r="BQ99" i="2"/>
  <c r="BO99" i="2"/>
  <c r="BU99" i="2"/>
  <c r="BP99" i="2"/>
  <c r="BV99" i="2"/>
  <c r="BM99" i="2"/>
  <c r="BS99" i="2"/>
  <c r="BN99" i="2"/>
  <c r="BT99" i="2"/>
  <c r="J6" i="5"/>
  <c r="H6" i="5"/>
  <c r="I6" i="5"/>
  <c r="D6" i="5"/>
  <c r="K6" i="5"/>
  <c r="K20" i="5" s="1"/>
  <c r="C6" i="5"/>
  <c r="E6" i="5"/>
  <c r="I102" i="2" l="1"/>
  <c r="J102" i="2"/>
  <c r="K102" i="2"/>
  <c r="H101" i="2"/>
  <c r="BA97" i="2"/>
  <c r="BJ98" i="2"/>
  <c r="BI98" i="2"/>
  <c r="BH98" i="2"/>
  <c r="BG98" i="2"/>
  <c r="BF98" i="2"/>
  <c r="BE98" i="2"/>
  <c r="BD98" i="2"/>
  <c r="BC98" i="2"/>
  <c r="BB98" i="2"/>
  <c r="BL97" i="2"/>
  <c r="BR98" i="2"/>
  <c r="BQ98" i="2"/>
  <c r="BO98" i="2"/>
  <c r="BU98" i="2"/>
  <c r="BP98" i="2"/>
  <c r="BV98" i="2"/>
  <c r="BM98" i="2"/>
  <c r="BS98" i="2"/>
  <c r="BN98" i="2"/>
  <c r="BT98" i="2"/>
  <c r="D100" i="2"/>
  <c r="F101" i="2"/>
  <c r="E101" i="2"/>
  <c r="S99" i="2"/>
  <c r="V100" i="2"/>
  <c r="U100" i="2"/>
  <c r="X100" i="2"/>
  <c r="W100" i="2"/>
  <c r="T100" i="2"/>
  <c r="Z91" i="2"/>
  <c r="AD92" i="2"/>
  <c r="AE92" i="2"/>
  <c r="AA92" i="2"/>
  <c r="AF92" i="2"/>
  <c r="AB92" i="2"/>
  <c r="AC92" i="2"/>
  <c r="AQ99" i="2"/>
  <c r="AY100" i="2"/>
  <c r="AX100" i="2"/>
  <c r="AW100" i="2"/>
  <c r="AV100" i="2"/>
  <c r="AU100" i="2"/>
  <c r="AT100" i="2"/>
  <c r="AS100" i="2"/>
  <c r="AR100" i="2"/>
  <c r="AH99" i="2"/>
  <c r="AM100" i="2"/>
  <c r="AL100" i="2"/>
  <c r="AO100" i="2"/>
  <c r="AK100" i="2"/>
  <c r="AN100" i="2"/>
  <c r="AJ100" i="2"/>
  <c r="AI100" i="2"/>
  <c r="M99" i="2"/>
  <c r="Q100" i="2"/>
  <c r="N100" i="2"/>
  <c r="O100" i="2"/>
  <c r="P100" i="2"/>
  <c r="L6" i="5"/>
  <c r="H100" i="2" l="1"/>
  <c r="K101" i="2"/>
  <c r="I101" i="2"/>
  <c r="J101" i="2"/>
  <c r="M98" i="2"/>
  <c r="Q99" i="2"/>
  <c r="N99" i="2"/>
  <c r="O99" i="2"/>
  <c r="P99" i="2"/>
  <c r="AH98" i="2"/>
  <c r="AL99" i="2"/>
  <c r="AO99" i="2"/>
  <c r="AK99" i="2"/>
  <c r="AN99" i="2"/>
  <c r="AM99" i="2"/>
  <c r="AI99" i="2"/>
  <c r="AJ99" i="2"/>
  <c r="Z90" i="2"/>
  <c r="AF91" i="2"/>
  <c r="AE91" i="2"/>
  <c r="AD91" i="2"/>
  <c r="AC91" i="2"/>
  <c r="AB91" i="2"/>
  <c r="AA91" i="2"/>
  <c r="BL96" i="2"/>
  <c r="BR97" i="2"/>
  <c r="BQ97" i="2"/>
  <c r="BO97" i="2"/>
  <c r="BU97" i="2"/>
  <c r="BP97" i="2"/>
  <c r="BV97" i="2"/>
  <c r="BM97" i="2"/>
  <c r="BS97" i="2"/>
  <c r="BN97" i="2"/>
  <c r="BT97" i="2"/>
  <c r="AQ98" i="2"/>
  <c r="AY99" i="2"/>
  <c r="AX99" i="2"/>
  <c r="AW99" i="2"/>
  <c r="AV99" i="2"/>
  <c r="AU99" i="2"/>
  <c r="AT99" i="2"/>
  <c r="AS99" i="2"/>
  <c r="AR99" i="2"/>
  <c r="D99" i="2"/>
  <c r="E100" i="2"/>
  <c r="F100" i="2"/>
  <c r="S98" i="2"/>
  <c r="U99" i="2"/>
  <c r="X99" i="2"/>
  <c r="W99" i="2"/>
  <c r="V99" i="2"/>
  <c r="T99" i="2"/>
  <c r="BA96" i="2"/>
  <c r="BJ97" i="2"/>
  <c r="BI97" i="2"/>
  <c r="BH97" i="2"/>
  <c r="BG97" i="2"/>
  <c r="BF97" i="2"/>
  <c r="BE97" i="2"/>
  <c r="BD97" i="2"/>
  <c r="BC97" i="2"/>
  <c r="BB97" i="2"/>
  <c r="AQ97" i="2" l="1"/>
  <c r="AY98" i="2"/>
  <c r="AX98" i="2"/>
  <c r="AV98" i="2"/>
  <c r="AU98" i="2"/>
  <c r="AT98" i="2"/>
  <c r="AW98" i="2"/>
  <c r="AS98" i="2"/>
  <c r="AR98" i="2"/>
  <c r="Z89" i="2"/>
  <c r="AF90" i="2"/>
  <c r="AE90" i="2"/>
  <c r="AD90" i="2"/>
  <c r="AC90" i="2"/>
  <c r="AB90" i="2"/>
  <c r="AA90" i="2"/>
  <c r="AH97" i="2"/>
  <c r="AO98" i="2"/>
  <c r="AK98" i="2"/>
  <c r="AN98" i="2"/>
  <c r="AM98" i="2"/>
  <c r="AL98" i="2"/>
  <c r="AJ98" i="2"/>
  <c r="AI98" i="2"/>
  <c r="S97" i="2"/>
  <c r="X98" i="2"/>
  <c r="W98" i="2"/>
  <c r="V98" i="2"/>
  <c r="U98" i="2"/>
  <c r="T98" i="2"/>
  <c r="BA95" i="2"/>
  <c r="BG96" i="2"/>
  <c r="BF96" i="2"/>
  <c r="BJ96" i="2"/>
  <c r="BI96" i="2"/>
  <c r="BH96" i="2"/>
  <c r="BE96" i="2"/>
  <c r="BD96" i="2"/>
  <c r="BC96" i="2"/>
  <c r="BB96" i="2"/>
  <c r="D98" i="2"/>
  <c r="F99" i="2"/>
  <c r="E99" i="2"/>
  <c r="BL95" i="2"/>
  <c r="BR96" i="2"/>
  <c r="BQ96" i="2"/>
  <c r="BO96" i="2"/>
  <c r="BU96" i="2"/>
  <c r="BP96" i="2"/>
  <c r="BV96" i="2"/>
  <c r="BM96" i="2"/>
  <c r="BS96" i="2"/>
  <c r="BN96" i="2"/>
  <c r="BT96" i="2"/>
  <c r="M97" i="2"/>
  <c r="Q98" i="2"/>
  <c r="N98" i="2"/>
  <c r="O98" i="2"/>
  <c r="P98" i="2"/>
  <c r="H99" i="2"/>
  <c r="J100" i="2"/>
  <c r="K100" i="2"/>
  <c r="I100" i="2"/>
  <c r="BL94" i="2" l="1"/>
  <c r="BR95" i="2"/>
  <c r="BQ95" i="2"/>
  <c r="BO95" i="2"/>
  <c r="BU95" i="2"/>
  <c r="BP95" i="2"/>
  <c r="BV95" i="2"/>
  <c r="BM95" i="2"/>
  <c r="BS95" i="2"/>
  <c r="BN95" i="2"/>
  <c r="BT95" i="2"/>
  <c r="M96" i="2"/>
  <c r="Q97" i="2"/>
  <c r="N97" i="2"/>
  <c r="O97" i="2"/>
  <c r="P97" i="2"/>
  <c r="BA94" i="2"/>
  <c r="BJ95" i="2"/>
  <c r="BI95" i="2"/>
  <c r="BH95" i="2"/>
  <c r="BG95" i="2"/>
  <c r="BF95" i="2"/>
  <c r="BE95" i="2"/>
  <c r="BD95" i="2"/>
  <c r="BC95" i="2"/>
  <c r="BB95" i="2"/>
  <c r="Z88" i="2"/>
  <c r="AF89" i="2"/>
  <c r="AE89" i="2"/>
  <c r="AD89" i="2"/>
  <c r="AC89" i="2"/>
  <c r="AB89" i="2"/>
  <c r="AA89" i="2"/>
  <c r="H98" i="2"/>
  <c r="I99" i="2"/>
  <c r="J99" i="2"/>
  <c r="K99" i="2"/>
  <c r="D97" i="2"/>
  <c r="E98" i="2"/>
  <c r="F98" i="2"/>
  <c r="S96" i="2"/>
  <c r="W97" i="2"/>
  <c r="V97" i="2"/>
  <c r="U97" i="2"/>
  <c r="X97" i="2"/>
  <c r="T97" i="2"/>
  <c r="AH96" i="2"/>
  <c r="AN97" i="2"/>
  <c r="AM97" i="2"/>
  <c r="AL97" i="2"/>
  <c r="AO97" i="2"/>
  <c r="AK97" i="2"/>
  <c r="AJ97" i="2"/>
  <c r="AI97" i="2"/>
  <c r="AQ96" i="2"/>
  <c r="AY97" i="2"/>
  <c r="AX97" i="2"/>
  <c r="AW97" i="2"/>
  <c r="AV97" i="2"/>
  <c r="AU97" i="2"/>
  <c r="AT97" i="2"/>
  <c r="AS97" i="2"/>
  <c r="AR97" i="2"/>
  <c r="M95" i="2" l="1"/>
  <c r="Q96" i="2"/>
  <c r="N96" i="2"/>
  <c r="O96" i="2"/>
  <c r="P96" i="2"/>
  <c r="AQ95" i="2"/>
  <c r="AY96" i="2"/>
  <c r="AX96" i="2"/>
  <c r="AW96" i="2"/>
  <c r="AV96" i="2"/>
  <c r="AU96" i="2"/>
  <c r="AT96" i="2"/>
  <c r="AS96" i="2"/>
  <c r="AR96" i="2"/>
  <c r="AH95" i="2"/>
  <c r="AM96" i="2"/>
  <c r="AL96" i="2"/>
  <c r="AO96" i="2"/>
  <c r="AK96" i="2"/>
  <c r="AN96" i="2"/>
  <c r="AJ96" i="2"/>
  <c r="AI96" i="2"/>
  <c r="Z87" i="2"/>
  <c r="AE88" i="2"/>
  <c r="AF88" i="2"/>
  <c r="AB88" i="2"/>
  <c r="AA88" i="2"/>
  <c r="AC88" i="2"/>
  <c r="AD88" i="2"/>
  <c r="D96" i="2"/>
  <c r="F97" i="2"/>
  <c r="E97" i="2"/>
  <c r="H97" i="2"/>
  <c r="I98" i="2"/>
  <c r="J98" i="2"/>
  <c r="K98" i="2"/>
  <c r="S95" i="2"/>
  <c r="V96" i="2"/>
  <c r="U96" i="2"/>
  <c r="X96" i="2"/>
  <c r="W96" i="2"/>
  <c r="T96" i="2"/>
  <c r="BA93" i="2"/>
  <c r="BJ94" i="2"/>
  <c r="BI94" i="2"/>
  <c r="BH94" i="2"/>
  <c r="BE94" i="2"/>
  <c r="BD94" i="2"/>
  <c r="BC94" i="2"/>
  <c r="BB94" i="2"/>
  <c r="BG94" i="2"/>
  <c r="BF94" i="2"/>
  <c r="BL93" i="2"/>
  <c r="BQ94" i="2"/>
  <c r="BR94" i="2"/>
  <c r="BO94" i="2"/>
  <c r="BU94" i="2"/>
  <c r="BP94" i="2"/>
  <c r="BV94" i="2"/>
  <c r="BM94" i="2"/>
  <c r="BS94" i="2"/>
  <c r="BN94" i="2"/>
  <c r="BT94" i="2"/>
  <c r="Z86" i="2" l="1"/>
  <c r="AF87" i="2"/>
  <c r="AE87" i="2"/>
  <c r="AD87" i="2"/>
  <c r="AC87" i="2"/>
  <c r="AB87" i="2"/>
  <c r="AA87" i="2"/>
  <c r="AH94" i="2"/>
  <c r="AL95" i="2"/>
  <c r="AO95" i="2"/>
  <c r="AK95" i="2"/>
  <c r="AN95" i="2"/>
  <c r="AM95" i="2"/>
  <c r="AI95" i="2"/>
  <c r="AJ95" i="2"/>
  <c r="D95" i="2"/>
  <c r="E96" i="2"/>
  <c r="F96" i="2"/>
  <c r="AQ94" i="2"/>
  <c r="AX95" i="2"/>
  <c r="AW95" i="2"/>
  <c r="AY95" i="2"/>
  <c r="AV95" i="2"/>
  <c r="AU95" i="2"/>
  <c r="AT95" i="2"/>
  <c r="AS95" i="2"/>
  <c r="AR95" i="2"/>
  <c r="BA92" i="2"/>
  <c r="BJ93" i="2"/>
  <c r="BI93" i="2"/>
  <c r="BH93" i="2"/>
  <c r="BG93" i="2"/>
  <c r="BF93" i="2"/>
  <c r="BE93" i="2"/>
  <c r="BD93" i="2"/>
  <c r="BC93" i="2"/>
  <c r="BB93" i="2"/>
  <c r="BL92" i="2"/>
  <c r="BR93" i="2"/>
  <c r="BQ93" i="2"/>
  <c r="BO93" i="2"/>
  <c r="BU93" i="2"/>
  <c r="BP93" i="2"/>
  <c r="BV93" i="2"/>
  <c r="BM93" i="2"/>
  <c r="BS93" i="2"/>
  <c r="BN93" i="2"/>
  <c r="BT93" i="2"/>
  <c r="S94" i="2"/>
  <c r="U95" i="2"/>
  <c r="X95" i="2"/>
  <c r="W95" i="2"/>
  <c r="V95" i="2"/>
  <c r="T95" i="2"/>
  <c r="H96" i="2"/>
  <c r="K97" i="2"/>
  <c r="I97" i="2"/>
  <c r="J97" i="2"/>
  <c r="M94" i="2"/>
  <c r="Q95" i="2"/>
  <c r="N95" i="2"/>
  <c r="O95" i="2"/>
  <c r="P95" i="2"/>
  <c r="BA91" i="2" l="1"/>
  <c r="BG92" i="2"/>
  <c r="BF92" i="2"/>
  <c r="BJ92" i="2"/>
  <c r="BH92" i="2"/>
  <c r="BI92" i="2"/>
  <c r="BE92" i="2"/>
  <c r="BD92" i="2"/>
  <c r="BC92" i="2"/>
  <c r="BB92" i="2"/>
  <c r="M93" i="2"/>
  <c r="Q94" i="2"/>
  <c r="N94" i="2"/>
  <c r="O94" i="2"/>
  <c r="P94" i="2"/>
  <c r="H95" i="2"/>
  <c r="J96" i="2"/>
  <c r="K96" i="2"/>
  <c r="I96" i="2"/>
  <c r="AQ93" i="2"/>
  <c r="AY94" i="2"/>
  <c r="AX94" i="2"/>
  <c r="AW94" i="2"/>
  <c r="AV94" i="2"/>
  <c r="AU94" i="2"/>
  <c r="AT94" i="2"/>
  <c r="AS94" i="2"/>
  <c r="AR94" i="2"/>
  <c r="D94" i="2"/>
  <c r="F95" i="2"/>
  <c r="E95" i="2"/>
  <c r="AH93" i="2"/>
  <c r="AO94" i="2"/>
  <c r="AK94" i="2"/>
  <c r="AN94" i="2"/>
  <c r="AM94" i="2"/>
  <c r="AL94" i="2"/>
  <c r="AJ94" i="2"/>
  <c r="AI94" i="2"/>
  <c r="BL91" i="2"/>
  <c r="BR92" i="2"/>
  <c r="BQ92" i="2"/>
  <c r="BO92" i="2"/>
  <c r="BU92" i="2"/>
  <c r="BP92" i="2"/>
  <c r="BV92" i="2"/>
  <c r="BM92" i="2"/>
  <c r="BS92" i="2"/>
  <c r="BN92" i="2"/>
  <c r="BT92" i="2"/>
  <c r="S93" i="2"/>
  <c r="X94" i="2"/>
  <c r="W94" i="2"/>
  <c r="V94" i="2"/>
  <c r="U94" i="2"/>
  <c r="T94" i="2"/>
  <c r="Z85" i="2"/>
  <c r="AF86" i="2"/>
  <c r="AE86" i="2"/>
  <c r="AD86" i="2"/>
  <c r="AC86" i="2"/>
  <c r="AB86" i="2"/>
  <c r="AA86" i="2"/>
  <c r="AQ92" i="2" l="1"/>
  <c r="AY93" i="2"/>
  <c r="AX93" i="2"/>
  <c r="AW93" i="2"/>
  <c r="AV93" i="2"/>
  <c r="AU93" i="2"/>
  <c r="AT93" i="2"/>
  <c r="AS93" i="2"/>
  <c r="AR93" i="2"/>
  <c r="H94" i="2"/>
  <c r="I95" i="2"/>
  <c r="J95" i="2"/>
  <c r="K95" i="2"/>
  <c r="S92" i="2"/>
  <c r="W93" i="2"/>
  <c r="V93" i="2"/>
  <c r="U93" i="2"/>
  <c r="X93" i="2"/>
  <c r="T93" i="2"/>
  <c r="M92" i="2"/>
  <c r="Q93" i="2"/>
  <c r="N93" i="2"/>
  <c r="O93" i="2"/>
  <c r="P93" i="2"/>
  <c r="BL90" i="2"/>
  <c r="BR91" i="2"/>
  <c r="BQ91" i="2"/>
  <c r="BO91" i="2"/>
  <c r="BU91" i="2"/>
  <c r="BP91" i="2"/>
  <c r="BV91" i="2"/>
  <c r="BM91" i="2"/>
  <c r="BS91" i="2"/>
  <c r="BN91" i="2"/>
  <c r="BT91" i="2"/>
  <c r="AH92" i="2"/>
  <c r="AN93" i="2"/>
  <c r="AM93" i="2"/>
  <c r="AL93" i="2"/>
  <c r="AO93" i="2"/>
  <c r="AK93" i="2"/>
  <c r="AJ93" i="2"/>
  <c r="AI93" i="2"/>
  <c r="Z84" i="2"/>
  <c r="AF85" i="2"/>
  <c r="AE85" i="2"/>
  <c r="AD85" i="2"/>
  <c r="AC85" i="2"/>
  <c r="AB85" i="2"/>
  <c r="AA85" i="2"/>
  <c r="D93" i="2"/>
  <c r="E94" i="2"/>
  <c r="F94" i="2"/>
  <c r="BA90" i="2"/>
  <c r="BI91" i="2"/>
  <c r="BG91" i="2"/>
  <c r="BF91" i="2"/>
  <c r="BJ91" i="2"/>
  <c r="BE91" i="2"/>
  <c r="BD91" i="2"/>
  <c r="BC91" i="2"/>
  <c r="BH91" i="2"/>
  <c r="BB91" i="2"/>
  <c r="Z83" i="2" l="1"/>
  <c r="AF84" i="2"/>
  <c r="AB84" i="2"/>
  <c r="AC84" i="2"/>
  <c r="AA84" i="2"/>
  <c r="AD84" i="2"/>
  <c r="AE84" i="2"/>
  <c r="D92" i="2"/>
  <c r="F93" i="2"/>
  <c r="E93" i="2"/>
  <c r="M91" i="2"/>
  <c r="Q92" i="2"/>
  <c r="N92" i="2"/>
  <c r="O92" i="2"/>
  <c r="P92" i="2"/>
  <c r="BA89" i="2"/>
  <c r="BJ90" i="2"/>
  <c r="BI90" i="2"/>
  <c r="BH90" i="2"/>
  <c r="BG90" i="2"/>
  <c r="BF90" i="2"/>
  <c r="BE90" i="2"/>
  <c r="BD90" i="2"/>
  <c r="BC90" i="2"/>
  <c r="BB90" i="2"/>
  <c r="S91" i="2"/>
  <c r="V92" i="2"/>
  <c r="U92" i="2"/>
  <c r="X92" i="2"/>
  <c r="W92" i="2"/>
  <c r="T92" i="2"/>
  <c r="H93" i="2"/>
  <c r="I94" i="2"/>
  <c r="J94" i="2"/>
  <c r="K94" i="2"/>
  <c r="AH91" i="2"/>
  <c r="AM92" i="2"/>
  <c r="AL92" i="2"/>
  <c r="AO92" i="2"/>
  <c r="AK92" i="2"/>
  <c r="AN92" i="2"/>
  <c r="AJ92" i="2"/>
  <c r="AI92" i="2"/>
  <c r="BL89" i="2"/>
  <c r="BQ90" i="2"/>
  <c r="BR90" i="2"/>
  <c r="BO90" i="2"/>
  <c r="BU90" i="2"/>
  <c r="BP90" i="2"/>
  <c r="BV90" i="2"/>
  <c r="BM90" i="2"/>
  <c r="BS90" i="2"/>
  <c r="BN90" i="2"/>
  <c r="BT90" i="2"/>
  <c r="AQ91" i="2"/>
  <c r="AY92" i="2"/>
  <c r="AX92" i="2"/>
  <c r="AW92" i="2"/>
  <c r="AV92" i="2"/>
  <c r="AU92" i="2"/>
  <c r="AT92" i="2"/>
  <c r="AS92" i="2"/>
  <c r="AR92" i="2"/>
  <c r="BL88" i="2" l="1"/>
  <c r="BQ89" i="2"/>
  <c r="BR89" i="2"/>
  <c r="BO89" i="2"/>
  <c r="BU89" i="2"/>
  <c r="BP89" i="2"/>
  <c r="BV89" i="2"/>
  <c r="BM89" i="2"/>
  <c r="BS89" i="2"/>
  <c r="BN89" i="2"/>
  <c r="BT89" i="2"/>
  <c r="H92" i="2"/>
  <c r="K93" i="2"/>
  <c r="I93" i="2"/>
  <c r="J93" i="2"/>
  <c r="M90" i="2"/>
  <c r="Q91" i="2"/>
  <c r="N91" i="2"/>
  <c r="O91" i="2"/>
  <c r="P91" i="2"/>
  <c r="BA88" i="2"/>
  <c r="BJ89" i="2"/>
  <c r="BI89" i="2"/>
  <c r="BH89" i="2"/>
  <c r="BG89" i="2"/>
  <c r="BF89" i="2"/>
  <c r="BE89" i="2"/>
  <c r="BD89" i="2"/>
  <c r="BC89" i="2"/>
  <c r="BB89" i="2"/>
  <c r="S90" i="2"/>
  <c r="U91" i="2"/>
  <c r="X91" i="2"/>
  <c r="W91" i="2"/>
  <c r="V91" i="2"/>
  <c r="T91" i="2"/>
  <c r="AH90" i="2"/>
  <c r="AL91" i="2"/>
  <c r="AO91" i="2"/>
  <c r="AK91" i="2"/>
  <c r="AN91" i="2"/>
  <c r="AM91" i="2"/>
  <c r="AI91" i="2"/>
  <c r="AJ91" i="2"/>
  <c r="D91" i="2"/>
  <c r="E92" i="2"/>
  <c r="F92" i="2"/>
  <c r="AQ90" i="2"/>
  <c r="AY91" i="2"/>
  <c r="AX91" i="2"/>
  <c r="AW91" i="2"/>
  <c r="AV91" i="2"/>
  <c r="AU91" i="2"/>
  <c r="AT91" i="2"/>
  <c r="AS91" i="2"/>
  <c r="AR91" i="2"/>
  <c r="Z82" i="2"/>
  <c r="AF83" i="2"/>
  <c r="AE83" i="2"/>
  <c r="AD83" i="2"/>
  <c r="AC83" i="2"/>
  <c r="AB83" i="2"/>
  <c r="AA83" i="2"/>
  <c r="AQ89" i="2" l="1"/>
  <c r="AY90" i="2"/>
  <c r="AX90" i="2"/>
  <c r="AV90" i="2"/>
  <c r="AU90" i="2"/>
  <c r="AT90" i="2"/>
  <c r="AW90" i="2"/>
  <c r="AS90" i="2"/>
  <c r="AR90" i="2"/>
  <c r="H91" i="2"/>
  <c r="J92" i="2"/>
  <c r="K92" i="2"/>
  <c r="I92" i="2"/>
  <c r="S89" i="2"/>
  <c r="X90" i="2"/>
  <c r="W90" i="2"/>
  <c r="V90" i="2"/>
  <c r="U90" i="2"/>
  <c r="T90" i="2"/>
  <c r="M89" i="2"/>
  <c r="Q90" i="2"/>
  <c r="N90" i="2"/>
  <c r="O90" i="2"/>
  <c r="P90" i="2"/>
  <c r="Z81" i="2"/>
  <c r="AF82" i="2"/>
  <c r="AE82" i="2"/>
  <c r="AD82" i="2"/>
  <c r="AC82" i="2"/>
  <c r="AB82" i="2"/>
  <c r="AA82" i="2"/>
  <c r="D90" i="2"/>
  <c r="F91" i="2"/>
  <c r="E91" i="2"/>
  <c r="AH89" i="2"/>
  <c r="AO90" i="2"/>
  <c r="AK90" i="2"/>
  <c r="AN90" i="2"/>
  <c r="AM90" i="2"/>
  <c r="AL90" i="2"/>
  <c r="AJ90" i="2"/>
  <c r="AI90" i="2"/>
  <c r="BA87" i="2"/>
  <c r="BG88" i="2"/>
  <c r="BF88" i="2"/>
  <c r="BJ88" i="2"/>
  <c r="BI88" i="2"/>
  <c r="BH88" i="2"/>
  <c r="BE88" i="2"/>
  <c r="BD88" i="2"/>
  <c r="BB88" i="2"/>
  <c r="BC88" i="2"/>
  <c r="BL87" i="2"/>
  <c r="BR88" i="2"/>
  <c r="BQ88" i="2"/>
  <c r="BO88" i="2"/>
  <c r="BU88" i="2"/>
  <c r="BP88" i="2"/>
  <c r="BV88" i="2"/>
  <c r="BM88" i="2"/>
  <c r="BS88" i="2"/>
  <c r="BN88" i="2"/>
  <c r="BT88" i="2"/>
  <c r="D89" i="2" l="1"/>
  <c r="E90" i="2"/>
  <c r="F90" i="2"/>
  <c r="M88" i="2"/>
  <c r="Q89" i="2"/>
  <c r="N89" i="2"/>
  <c r="O89" i="2"/>
  <c r="P89" i="2"/>
  <c r="BA86" i="2"/>
  <c r="BJ87" i="2"/>
  <c r="BI87" i="2"/>
  <c r="BH87" i="2"/>
  <c r="BG87" i="2"/>
  <c r="BF87" i="2"/>
  <c r="BE87" i="2"/>
  <c r="BD87" i="2"/>
  <c r="BC87" i="2"/>
  <c r="BB87" i="2"/>
  <c r="AH88" i="2"/>
  <c r="AN89" i="2"/>
  <c r="AM89" i="2"/>
  <c r="AL89" i="2"/>
  <c r="AO89" i="2"/>
  <c r="AK89" i="2"/>
  <c r="AJ89" i="2"/>
  <c r="AI89" i="2"/>
  <c r="S88" i="2"/>
  <c r="W89" i="2"/>
  <c r="V89" i="2"/>
  <c r="U89" i="2"/>
  <c r="X89" i="2"/>
  <c r="T89" i="2"/>
  <c r="H90" i="2"/>
  <c r="I91" i="2"/>
  <c r="J91" i="2"/>
  <c r="K91" i="2"/>
  <c r="BL86" i="2"/>
  <c r="BR87" i="2"/>
  <c r="BQ87" i="2"/>
  <c r="BO87" i="2"/>
  <c r="BU87" i="2"/>
  <c r="BP87" i="2"/>
  <c r="BV87" i="2"/>
  <c r="BM87" i="2"/>
  <c r="BS87" i="2"/>
  <c r="BN87" i="2"/>
  <c r="BT87" i="2"/>
  <c r="Z80" i="2"/>
  <c r="AF81" i="2"/>
  <c r="AE81" i="2"/>
  <c r="AD81" i="2"/>
  <c r="AC81" i="2"/>
  <c r="AB81" i="2"/>
  <c r="AA81" i="2"/>
  <c r="AQ88" i="2"/>
  <c r="AY89" i="2"/>
  <c r="AX89" i="2"/>
  <c r="AW89" i="2"/>
  <c r="AV89" i="2"/>
  <c r="AU89" i="2"/>
  <c r="AT89" i="2"/>
  <c r="AS89" i="2"/>
  <c r="AR89" i="2"/>
  <c r="Z79" i="2" l="1"/>
  <c r="AC80" i="2"/>
  <c r="AD80" i="2"/>
  <c r="AA80" i="2"/>
  <c r="AE80" i="2"/>
  <c r="AF80" i="2"/>
  <c r="AB80" i="2"/>
  <c r="M87" i="2"/>
  <c r="Q88" i="2"/>
  <c r="N88" i="2"/>
  <c r="O88" i="2"/>
  <c r="P88" i="2"/>
  <c r="AQ87" i="2"/>
  <c r="AY88" i="2"/>
  <c r="AX88" i="2"/>
  <c r="AW88" i="2"/>
  <c r="AV88" i="2"/>
  <c r="AU88" i="2"/>
  <c r="AT88" i="2"/>
  <c r="AS88" i="2"/>
  <c r="AR88" i="2"/>
  <c r="S87" i="2"/>
  <c r="V88" i="2"/>
  <c r="U88" i="2"/>
  <c r="X88" i="2"/>
  <c r="W88" i="2"/>
  <c r="T88" i="2"/>
  <c r="AH87" i="2"/>
  <c r="AM88" i="2"/>
  <c r="AL88" i="2"/>
  <c r="AO88" i="2"/>
  <c r="AK88" i="2"/>
  <c r="AN88" i="2"/>
  <c r="AJ88" i="2"/>
  <c r="AI88" i="2"/>
  <c r="BL85" i="2"/>
  <c r="BR86" i="2"/>
  <c r="BQ86" i="2"/>
  <c r="BO86" i="2"/>
  <c r="BU86" i="2"/>
  <c r="BP86" i="2"/>
  <c r="BV86" i="2"/>
  <c r="BM86" i="2"/>
  <c r="BS86" i="2"/>
  <c r="BN86" i="2"/>
  <c r="BT86" i="2"/>
  <c r="H89" i="2"/>
  <c r="I90" i="2"/>
  <c r="J90" i="2"/>
  <c r="K90" i="2"/>
  <c r="BA85" i="2"/>
  <c r="BJ86" i="2"/>
  <c r="BI86" i="2"/>
  <c r="BH86" i="2"/>
  <c r="BE86" i="2"/>
  <c r="BD86" i="2"/>
  <c r="BC86" i="2"/>
  <c r="BB86" i="2"/>
  <c r="BF86" i="2"/>
  <c r="BG86" i="2"/>
  <c r="D88" i="2"/>
  <c r="F89" i="2"/>
  <c r="E89" i="2"/>
  <c r="BL84" i="2" l="1"/>
  <c r="BR85" i="2"/>
  <c r="BQ85" i="2"/>
  <c r="BO85" i="2"/>
  <c r="BU85" i="2"/>
  <c r="BP85" i="2"/>
  <c r="BV85" i="2"/>
  <c r="BM85" i="2"/>
  <c r="BS85" i="2"/>
  <c r="BN85" i="2"/>
  <c r="BT85" i="2"/>
  <c r="AH86" i="2"/>
  <c r="AL87" i="2"/>
  <c r="AO87" i="2"/>
  <c r="AK87" i="2"/>
  <c r="AN87" i="2"/>
  <c r="AM87" i="2"/>
  <c r="AI87" i="2"/>
  <c r="AJ87" i="2"/>
  <c r="M86" i="2"/>
  <c r="Q87" i="2"/>
  <c r="N87" i="2"/>
  <c r="O87" i="2"/>
  <c r="P87" i="2"/>
  <c r="H88" i="2"/>
  <c r="K89" i="2"/>
  <c r="I89" i="2"/>
  <c r="J89" i="2"/>
  <c r="S86" i="2"/>
  <c r="U87" i="2"/>
  <c r="X87" i="2"/>
  <c r="W87" i="2"/>
  <c r="V87" i="2"/>
  <c r="T87" i="2"/>
  <c r="BA84" i="2"/>
  <c r="BJ85" i="2"/>
  <c r="BI85" i="2"/>
  <c r="BH85" i="2"/>
  <c r="BG85" i="2"/>
  <c r="BF85" i="2"/>
  <c r="BE85" i="2"/>
  <c r="BD85" i="2"/>
  <c r="BC85" i="2"/>
  <c r="BB85" i="2"/>
  <c r="D87" i="2"/>
  <c r="E88" i="2"/>
  <c r="F88" i="2"/>
  <c r="AQ86" i="2"/>
  <c r="AX87" i="2"/>
  <c r="AW87" i="2"/>
  <c r="AY87" i="2"/>
  <c r="AV87" i="2"/>
  <c r="AU87" i="2"/>
  <c r="AT87" i="2"/>
  <c r="AS87" i="2"/>
  <c r="AR87" i="2"/>
  <c r="Z78" i="2"/>
  <c r="AF79" i="2"/>
  <c r="AE79" i="2"/>
  <c r="AD79" i="2"/>
  <c r="AC79" i="2"/>
  <c r="AB79" i="2"/>
  <c r="AA79" i="2"/>
  <c r="AQ85" i="2" l="1"/>
  <c r="AY86" i="2"/>
  <c r="AX86" i="2"/>
  <c r="AV86" i="2"/>
  <c r="AU86" i="2"/>
  <c r="AT86" i="2"/>
  <c r="AW86" i="2"/>
  <c r="AS86" i="2"/>
  <c r="AR86" i="2"/>
  <c r="M85" i="2"/>
  <c r="Q86" i="2"/>
  <c r="N86" i="2"/>
  <c r="O86" i="2"/>
  <c r="P86" i="2"/>
  <c r="AH85" i="2"/>
  <c r="AO86" i="2"/>
  <c r="AK86" i="2"/>
  <c r="AN86" i="2"/>
  <c r="AM86" i="2"/>
  <c r="AL86" i="2"/>
  <c r="AJ86" i="2"/>
  <c r="AI86" i="2"/>
  <c r="BA83" i="2"/>
  <c r="BG84" i="2"/>
  <c r="BF84" i="2"/>
  <c r="BI84" i="2"/>
  <c r="BJ84" i="2"/>
  <c r="BH84" i="2"/>
  <c r="BE84" i="2"/>
  <c r="BD84" i="2"/>
  <c r="BC84" i="2"/>
  <c r="BB84" i="2"/>
  <c r="Z77" i="2"/>
  <c r="AF78" i="2"/>
  <c r="AE78" i="2"/>
  <c r="AD78" i="2"/>
  <c r="AC78" i="2"/>
  <c r="AB78" i="2"/>
  <c r="AA78" i="2"/>
  <c r="D86" i="2"/>
  <c r="F87" i="2"/>
  <c r="E87" i="2"/>
  <c r="S85" i="2"/>
  <c r="X86" i="2"/>
  <c r="W86" i="2"/>
  <c r="V86" i="2"/>
  <c r="U86" i="2"/>
  <c r="T86" i="2"/>
  <c r="H87" i="2"/>
  <c r="J88" i="2"/>
  <c r="K88" i="2"/>
  <c r="I88" i="2"/>
  <c r="BL83" i="2"/>
  <c r="BR84" i="2"/>
  <c r="BQ84" i="2"/>
  <c r="BO84" i="2"/>
  <c r="BU84" i="2"/>
  <c r="BP84" i="2"/>
  <c r="BV84" i="2"/>
  <c r="BM84" i="2"/>
  <c r="BS84" i="2"/>
  <c r="BN84" i="2"/>
  <c r="BT84" i="2"/>
  <c r="D85" i="2" l="1"/>
  <c r="E86" i="2"/>
  <c r="F86" i="2"/>
  <c r="M84" i="2"/>
  <c r="Q85" i="2"/>
  <c r="N85" i="2"/>
  <c r="O85" i="2"/>
  <c r="P85" i="2"/>
  <c r="S84" i="2"/>
  <c r="W85" i="2"/>
  <c r="V85" i="2"/>
  <c r="U85" i="2"/>
  <c r="X85" i="2"/>
  <c r="T85" i="2"/>
  <c r="BA82" i="2"/>
  <c r="BJ83" i="2"/>
  <c r="BH83" i="2"/>
  <c r="BG83" i="2"/>
  <c r="BF83" i="2"/>
  <c r="BI83" i="2"/>
  <c r="BE83" i="2"/>
  <c r="BD83" i="2"/>
  <c r="BC83" i="2"/>
  <c r="BB83" i="2"/>
  <c r="AH84" i="2"/>
  <c r="AN85" i="2"/>
  <c r="AM85" i="2"/>
  <c r="AL85" i="2"/>
  <c r="AO85" i="2"/>
  <c r="AK85" i="2"/>
  <c r="AJ85" i="2"/>
  <c r="AI85" i="2"/>
  <c r="BL82" i="2"/>
  <c r="BR83" i="2"/>
  <c r="BQ83" i="2"/>
  <c r="BO83" i="2"/>
  <c r="BU83" i="2"/>
  <c r="BP83" i="2"/>
  <c r="BV83" i="2"/>
  <c r="BM83" i="2"/>
  <c r="BS83" i="2"/>
  <c r="BN83" i="2"/>
  <c r="BT83" i="2"/>
  <c r="H86" i="2"/>
  <c r="I87" i="2"/>
  <c r="J87" i="2"/>
  <c r="K87" i="2"/>
  <c r="Z76" i="2"/>
  <c r="AF77" i="2"/>
  <c r="AE77" i="2"/>
  <c r="AD77" i="2"/>
  <c r="AC77" i="2"/>
  <c r="AB77" i="2"/>
  <c r="AA77" i="2"/>
  <c r="AQ84" i="2"/>
  <c r="AY85" i="2"/>
  <c r="AX85" i="2"/>
  <c r="AW85" i="2"/>
  <c r="AV85" i="2"/>
  <c r="AU85" i="2"/>
  <c r="AT85" i="2"/>
  <c r="AS85" i="2"/>
  <c r="AR85" i="2"/>
  <c r="Z75" i="2" l="1"/>
  <c r="AD76" i="2"/>
  <c r="AE76" i="2"/>
  <c r="AA76" i="2"/>
  <c r="AF76" i="2"/>
  <c r="AB76" i="2"/>
  <c r="AC76" i="2"/>
  <c r="H85" i="2"/>
  <c r="I86" i="2"/>
  <c r="J86" i="2"/>
  <c r="K86" i="2"/>
  <c r="M83" i="2"/>
  <c r="Q84" i="2"/>
  <c r="N84" i="2"/>
  <c r="O84" i="2"/>
  <c r="P84" i="2"/>
  <c r="AQ83" i="2"/>
  <c r="AY84" i="2"/>
  <c r="AX84" i="2"/>
  <c r="AW84" i="2"/>
  <c r="AV84" i="2"/>
  <c r="AU84" i="2"/>
  <c r="AT84" i="2"/>
  <c r="AS84" i="2"/>
  <c r="AR84" i="2"/>
  <c r="BA81" i="2"/>
  <c r="BJ82" i="2"/>
  <c r="BI82" i="2"/>
  <c r="BH82" i="2"/>
  <c r="BG82" i="2"/>
  <c r="BF82" i="2"/>
  <c r="BE82" i="2"/>
  <c r="BD82" i="2"/>
  <c r="BC82" i="2"/>
  <c r="BB82" i="2"/>
  <c r="BL81" i="2"/>
  <c r="BQ82" i="2"/>
  <c r="BR82" i="2"/>
  <c r="BO82" i="2"/>
  <c r="BU82" i="2"/>
  <c r="BP82" i="2"/>
  <c r="BV82" i="2"/>
  <c r="BM82" i="2"/>
  <c r="BS82" i="2"/>
  <c r="BN82" i="2"/>
  <c r="BT82" i="2"/>
  <c r="AH83" i="2"/>
  <c r="AM84" i="2"/>
  <c r="AL84" i="2"/>
  <c r="AO84" i="2"/>
  <c r="AK84" i="2"/>
  <c r="AN84" i="2"/>
  <c r="AJ84" i="2"/>
  <c r="AI84" i="2"/>
  <c r="S83" i="2"/>
  <c r="V84" i="2"/>
  <c r="U84" i="2"/>
  <c r="X84" i="2"/>
  <c r="W84" i="2"/>
  <c r="T84" i="2"/>
  <c r="D84" i="2"/>
  <c r="F85" i="2"/>
  <c r="E85" i="2"/>
  <c r="S82" i="2" l="1"/>
  <c r="U83" i="2"/>
  <c r="X83" i="2"/>
  <c r="W83" i="2"/>
  <c r="V83" i="2"/>
  <c r="T83" i="2"/>
  <c r="M82" i="2"/>
  <c r="Q83" i="2"/>
  <c r="N83" i="2"/>
  <c r="O83" i="2"/>
  <c r="P83" i="2"/>
  <c r="H84" i="2"/>
  <c r="K85" i="2"/>
  <c r="I85" i="2"/>
  <c r="J85" i="2"/>
  <c r="AH82" i="2"/>
  <c r="AL83" i="2"/>
  <c r="AO83" i="2"/>
  <c r="AK83" i="2"/>
  <c r="AN83" i="2"/>
  <c r="AM83" i="2"/>
  <c r="AI83" i="2"/>
  <c r="AJ83" i="2"/>
  <c r="BA80" i="2"/>
  <c r="BJ81" i="2"/>
  <c r="BI81" i="2"/>
  <c r="BH81" i="2"/>
  <c r="BG81" i="2"/>
  <c r="BF81" i="2"/>
  <c r="BE81" i="2"/>
  <c r="BD81" i="2"/>
  <c r="BC81" i="2"/>
  <c r="BB81" i="2"/>
  <c r="BL80" i="2"/>
  <c r="BR81" i="2"/>
  <c r="BQ81" i="2"/>
  <c r="BO81" i="2"/>
  <c r="BU81" i="2"/>
  <c r="BP81" i="2"/>
  <c r="BV81" i="2"/>
  <c r="BM81" i="2"/>
  <c r="BS81" i="2"/>
  <c r="BN81" i="2"/>
  <c r="BT81" i="2"/>
  <c r="D83" i="2"/>
  <c r="E84" i="2"/>
  <c r="F84" i="2"/>
  <c r="AQ82" i="2"/>
  <c r="AY83" i="2"/>
  <c r="AX83" i="2"/>
  <c r="AW83" i="2"/>
  <c r="AV83" i="2"/>
  <c r="AU83" i="2"/>
  <c r="AT83" i="2"/>
  <c r="AS83" i="2"/>
  <c r="AR83" i="2"/>
  <c r="Z74" i="2"/>
  <c r="AF75" i="2"/>
  <c r="AE75" i="2"/>
  <c r="AD75" i="2"/>
  <c r="AC75" i="2"/>
  <c r="AB75" i="2"/>
  <c r="AA75" i="2"/>
  <c r="AQ81" i="2" l="1"/>
  <c r="AY82" i="2"/>
  <c r="AX82" i="2"/>
  <c r="AV82" i="2"/>
  <c r="AU82" i="2"/>
  <c r="AT82" i="2"/>
  <c r="AW82" i="2"/>
  <c r="AS82" i="2"/>
  <c r="AR82" i="2"/>
  <c r="BA79" i="2"/>
  <c r="BG80" i="2"/>
  <c r="BF80" i="2"/>
  <c r="BJ80" i="2"/>
  <c r="BI80" i="2"/>
  <c r="BH80" i="2"/>
  <c r="BE80" i="2"/>
  <c r="BD80" i="2"/>
  <c r="BC80" i="2"/>
  <c r="BB80" i="2"/>
  <c r="H83" i="2"/>
  <c r="J84" i="2"/>
  <c r="K84" i="2"/>
  <c r="I84" i="2"/>
  <c r="M81" i="2"/>
  <c r="Q82" i="2"/>
  <c r="N82" i="2"/>
  <c r="O82" i="2"/>
  <c r="P82" i="2"/>
  <c r="BL79" i="2"/>
  <c r="BR80" i="2"/>
  <c r="BQ80" i="2"/>
  <c r="BO80" i="2"/>
  <c r="BU80" i="2"/>
  <c r="BP80" i="2"/>
  <c r="BV80" i="2"/>
  <c r="BM80" i="2"/>
  <c r="BS80" i="2"/>
  <c r="BN80" i="2"/>
  <c r="BT80" i="2"/>
  <c r="AH81" i="2"/>
  <c r="AO82" i="2"/>
  <c r="AK82" i="2"/>
  <c r="AN82" i="2"/>
  <c r="AM82" i="2"/>
  <c r="AL82" i="2"/>
  <c r="AJ82" i="2"/>
  <c r="AI82" i="2"/>
  <c r="Z73" i="2"/>
  <c r="AF74" i="2"/>
  <c r="AE74" i="2"/>
  <c r="AD74" i="2"/>
  <c r="AC74" i="2"/>
  <c r="AB74" i="2"/>
  <c r="AA74" i="2"/>
  <c r="D82" i="2"/>
  <c r="F83" i="2"/>
  <c r="E83" i="2"/>
  <c r="S81" i="2"/>
  <c r="X82" i="2"/>
  <c r="W82" i="2"/>
  <c r="V82" i="2"/>
  <c r="U82" i="2"/>
  <c r="T82" i="2"/>
  <c r="M80" i="2" l="1"/>
  <c r="Q81" i="2"/>
  <c r="N81" i="2"/>
  <c r="O81" i="2"/>
  <c r="P81" i="2"/>
  <c r="Z72" i="2"/>
  <c r="AF73" i="2"/>
  <c r="AE73" i="2"/>
  <c r="AD73" i="2"/>
  <c r="AC73" i="2"/>
  <c r="AB73" i="2"/>
  <c r="AA73" i="2"/>
  <c r="AH80" i="2"/>
  <c r="AN81" i="2"/>
  <c r="AM81" i="2"/>
  <c r="AL81" i="2"/>
  <c r="AO81" i="2"/>
  <c r="AK81" i="2"/>
  <c r="AJ81" i="2"/>
  <c r="AI81" i="2"/>
  <c r="H82" i="2"/>
  <c r="I83" i="2"/>
  <c r="J83" i="2"/>
  <c r="K83" i="2"/>
  <c r="BA78" i="2"/>
  <c r="BJ79" i="2"/>
  <c r="BI79" i="2"/>
  <c r="BH79" i="2"/>
  <c r="BG79" i="2"/>
  <c r="BF79" i="2"/>
  <c r="BE79" i="2"/>
  <c r="BD79" i="2"/>
  <c r="BC79" i="2"/>
  <c r="BB79" i="2"/>
  <c r="D81" i="2"/>
  <c r="E82" i="2"/>
  <c r="F82" i="2"/>
  <c r="S80" i="2"/>
  <c r="W81" i="2"/>
  <c r="V81" i="2"/>
  <c r="U81" i="2"/>
  <c r="X81" i="2"/>
  <c r="T81" i="2"/>
  <c r="BL78" i="2"/>
  <c r="BR79" i="2"/>
  <c r="BQ79" i="2"/>
  <c r="BO79" i="2"/>
  <c r="BU79" i="2"/>
  <c r="BP79" i="2"/>
  <c r="BV79" i="2"/>
  <c r="BM79" i="2"/>
  <c r="BS79" i="2"/>
  <c r="BN79" i="2"/>
  <c r="BT79" i="2"/>
  <c r="AQ80" i="2"/>
  <c r="AY81" i="2"/>
  <c r="AX81" i="2"/>
  <c r="AW81" i="2"/>
  <c r="AV81" i="2"/>
  <c r="AU81" i="2"/>
  <c r="AT81" i="2"/>
  <c r="AS81" i="2"/>
  <c r="AR81" i="2"/>
  <c r="D80" i="2" l="1"/>
  <c r="F81" i="2"/>
  <c r="E81" i="2"/>
  <c r="BL77" i="2"/>
  <c r="BQ78" i="2"/>
  <c r="BR78" i="2"/>
  <c r="BO78" i="2"/>
  <c r="BU78" i="2"/>
  <c r="BP78" i="2"/>
  <c r="BV78" i="2"/>
  <c r="BM78" i="2"/>
  <c r="BS78" i="2"/>
  <c r="BN78" i="2"/>
  <c r="BT78" i="2"/>
  <c r="S79" i="2"/>
  <c r="V80" i="2"/>
  <c r="U80" i="2"/>
  <c r="X80" i="2"/>
  <c r="W80" i="2"/>
  <c r="T80" i="2"/>
  <c r="Z71" i="2"/>
  <c r="AE72" i="2"/>
  <c r="AF72" i="2"/>
  <c r="AB72" i="2"/>
  <c r="AA72" i="2"/>
  <c r="AC72" i="2"/>
  <c r="AD72" i="2"/>
  <c r="AQ79" i="2"/>
  <c r="AY80" i="2"/>
  <c r="AX80" i="2"/>
  <c r="AW80" i="2"/>
  <c r="AV80" i="2"/>
  <c r="AU80" i="2"/>
  <c r="AT80" i="2"/>
  <c r="AS80" i="2"/>
  <c r="AR80" i="2"/>
  <c r="BA77" i="2"/>
  <c r="BJ78" i="2"/>
  <c r="BI78" i="2"/>
  <c r="BH78" i="2"/>
  <c r="BE78" i="2"/>
  <c r="BD78" i="2"/>
  <c r="BC78" i="2"/>
  <c r="BB78" i="2"/>
  <c r="BF78" i="2"/>
  <c r="BG78" i="2"/>
  <c r="H81" i="2"/>
  <c r="I82" i="2"/>
  <c r="J82" i="2"/>
  <c r="K82" i="2"/>
  <c r="AH79" i="2"/>
  <c r="AM80" i="2"/>
  <c r="AL80" i="2"/>
  <c r="AO80" i="2"/>
  <c r="AK80" i="2"/>
  <c r="AN80" i="2"/>
  <c r="AJ80" i="2"/>
  <c r="AI80" i="2"/>
  <c r="M79" i="2"/>
  <c r="Q80" i="2"/>
  <c r="N80" i="2"/>
  <c r="O80" i="2"/>
  <c r="P80" i="2"/>
  <c r="AQ78" i="2" l="1"/>
  <c r="AX79" i="2"/>
  <c r="AW79" i="2"/>
  <c r="AY79" i="2"/>
  <c r="AV79" i="2"/>
  <c r="AU79" i="2"/>
  <c r="AT79" i="2"/>
  <c r="AS79" i="2"/>
  <c r="AR79" i="2"/>
  <c r="H80" i="2"/>
  <c r="K81" i="2"/>
  <c r="I81" i="2"/>
  <c r="J81" i="2"/>
  <c r="S78" i="2"/>
  <c r="U79" i="2"/>
  <c r="X79" i="2"/>
  <c r="W79" i="2"/>
  <c r="V79" i="2"/>
  <c r="T79" i="2"/>
  <c r="BL76" i="2"/>
  <c r="BR77" i="2"/>
  <c r="BQ77" i="2"/>
  <c r="BO77" i="2"/>
  <c r="BU77" i="2"/>
  <c r="BP77" i="2"/>
  <c r="BV77" i="2"/>
  <c r="BM77" i="2"/>
  <c r="BS77" i="2"/>
  <c r="BN77" i="2"/>
  <c r="BT77" i="2"/>
  <c r="M78" i="2"/>
  <c r="Q79" i="2"/>
  <c r="N79" i="2"/>
  <c r="O79" i="2"/>
  <c r="P79" i="2"/>
  <c r="AH78" i="2"/>
  <c r="AL79" i="2"/>
  <c r="AO79" i="2"/>
  <c r="AK79" i="2"/>
  <c r="AN79" i="2"/>
  <c r="AM79" i="2"/>
  <c r="AI79" i="2"/>
  <c r="AJ79" i="2"/>
  <c r="BA76" i="2"/>
  <c r="BJ77" i="2"/>
  <c r="BI77" i="2"/>
  <c r="BH77" i="2"/>
  <c r="BG77" i="2"/>
  <c r="BF77" i="2"/>
  <c r="BE77" i="2"/>
  <c r="BD77" i="2"/>
  <c r="BC77" i="2"/>
  <c r="BB77" i="2"/>
  <c r="Z70" i="2"/>
  <c r="AF71" i="2"/>
  <c r="AE71" i="2"/>
  <c r="AD71" i="2"/>
  <c r="AC71" i="2"/>
  <c r="AB71" i="2"/>
  <c r="AA71" i="2"/>
  <c r="D79" i="2"/>
  <c r="E80" i="2"/>
  <c r="F80" i="2"/>
  <c r="BA75" i="2" l="1"/>
  <c r="BG76" i="2"/>
  <c r="BF76" i="2"/>
  <c r="BJ76" i="2"/>
  <c r="BH76" i="2"/>
  <c r="BI76" i="2"/>
  <c r="BE76" i="2"/>
  <c r="BD76" i="2"/>
  <c r="BC76" i="2"/>
  <c r="BB76" i="2"/>
  <c r="M77" i="2"/>
  <c r="Q78" i="2"/>
  <c r="N78" i="2"/>
  <c r="O78" i="2"/>
  <c r="P78" i="2"/>
  <c r="Z69" i="2"/>
  <c r="AF70" i="2"/>
  <c r="AE70" i="2"/>
  <c r="AD70" i="2"/>
  <c r="AC70" i="2"/>
  <c r="AB70" i="2"/>
  <c r="AA70" i="2"/>
  <c r="S77" i="2"/>
  <c r="X78" i="2"/>
  <c r="W78" i="2"/>
  <c r="V78" i="2"/>
  <c r="U78" i="2"/>
  <c r="T78" i="2"/>
  <c r="H79" i="2"/>
  <c r="J80" i="2"/>
  <c r="K80" i="2"/>
  <c r="I80" i="2"/>
  <c r="AH77" i="2"/>
  <c r="AO78" i="2"/>
  <c r="AK78" i="2"/>
  <c r="AN78" i="2"/>
  <c r="AM78" i="2"/>
  <c r="AL78" i="2"/>
  <c r="AJ78" i="2"/>
  <c r="AI78" i="2"/>
  <c r="BL75" i="2"/>
  <c r="BR76" i="2"/>
  <c r="BQ76" i="2"/>
  <c r="BO76" i="2"/>
  <c r="BU76" i="2"/>
  <c r="BP76" i="2"/>
  <c r="BV76" i="2"/>
  <c r="BM76" i="2"/>
  <c r="BS76" i="2"/>
  <c r="BN76" i="2"/>
  <c r="BT76" i="2"/>
  <c r="D78" i="2"/>
  <c r="F79" i="2"/>
  <c r="E79" i="2"/>
  <c r="AQ77" i="2"/>
  <c r="AY78" i="2"/>
  <c r="AX78" i="2"/>
  <c r="AW78" i="2"/>
  <c r="AV78" i="2"/>
  <c r="AU78" i="2"/>
  <c r="AT78" i="2"/>
  <c r="AS78" i="2"/>
  <c r="AR78" i="2"/>
  <c r="AQ76" i="2" l="1"/>
  <c r="AY77" i="2"/>
  <c r="AX77" i="2"/>
  <c r="AW77" i="2"/>
  <c r="AV77" i="2"/>
  <c r="AU77" i="2"/>
  <c r="AT77" i="2"/>
  <c r="AS77" i="2"/>
  <c r="AR77" i="2"/>
  <c r="S76" i="2"/>
  <c r="W77" i="2"/>
  <c r="V77" i="2"/>
  <c r="U77" i="2"/>
  <c r="X77" i="2"/>
  <c r="T77" i="2"/>
  <c r="M76" i="2"/>
  <c r="Q77" i="2"/>
  <c r="N77" i="2"/>
  <c r="O77" i="2"/>
  <c r="P77" i="2"/>
  <c r="Z68" i="2"/>
  <c r="AF69" i="2"/>
  <c r="AE69" i="2"/>
  <c r="AD69" i="2"/>
  <c r="AC69" i="2"/>
  <c r="AB69" i="2"/>
  <c r="AA69" i="2"/>
  <c r="D77" i="2"/>
  <c r="E78" i="2"/>
  <c r="F78" i="2"/>
  <c r="BL74" i="2"/>
  <c r="BR75" i="2"/>
  <c r="BQ75" i="2"/>
  <c r="BO75" i="2"/>
  <c r="BU75" i="2"/>
  <c r="BP75" i="2"/>
  <c r="BV75" i="2"/>
  <c r="BM75" i="2"/>
  <c r="BS75" i="2"/>
  <c r="BN75" i="2"/>
  <c r="BT75" i="2"/>
  <c r="AH76" i="2"/>
  <c r="AN77" i="2"/>
  <c r="AM77" i="2"/>
  <c r="AL77" i="2"/>
  <c r="AO77" i="2"/>
  <c r="AK77" i="2"/>
  <c r="AJ77" i="2"/>
  <c r="AI77" i="2"/>
  <c r="H78" i="2"/>
  <c r="I79" i="2"/>
  <c r="J79" i="2"/>
  <c r="K79" i="2"/>
  <c r="BA74" i="2"/>
  <c r="BI75" i="2"/>
  <c r="BG75" i="2"/>
  <c r="BF75" i="2"/>
  <c r="BE75" i="2"/>
  <c r="BD75" i="2"/>
  <c r="BC75" i="2"/>
  <c r="BH75" i="2"/>
  <c r="BJ75" i="2"/>
  <c r="BB75" i="2"/>
  <c r="BL73" i="2" l="1"/>
  <c r="BQ74" i="2"/>
  <c r="BR74" i="2"/>
  <c r="BO74" i="2"/>
  <c r="BU74" i="2"/>
  <c r="BP74" i="2"/>
  <c r="BV74" i="2"/>
  <c r="BM74" i="2"/>
  <c r="BS74" i="2"/>
  <c r="BN74" i="2"/>
  <c r="BT74" i="2"/>
  <c r="D76" i="2"/>
  <c r="F77" i="2"/>
  <c r="E77" i="2"/>
  <c r="BA73" i="2"/>
  <c r="BJ74" i="2"/>
  <c r="BI74" i="2"/>
  <c r="BH74" i="2"/>
  <c r="BG74" i="2"/>
  <c r="BF74" i="2"/>
  <c r="BE74" i="2"/>
  <c r="BD74" i="2"/>
  <c r="BC74" i="2"/>
  <c r="BB74" i="2"/>
  <c r="H77" i="2"/>
  <c r="I78" i="2"/>
  <c r="J78" i="2"/>
  <c r="K78" i="2"/>
  <c r="AH75" i="2"/>
  <c r="AM76" i="2"/>
  <c r="AL76" i="2"/>
  <c r="AO76" i="2"/>
  <c r="AK76" i="2"/>
  <c r="AN76" i="2"/>
  <c r="AJ76" i="2"/>
  <c r="AI76" i="2"/>
  <c r="S75" i="2"/>
  <c r="V76" i="2"/>
  <c r="U76" i="2"/>
  <c r="X76" i="2"/>
  <c r="W76" i="2"/>
  <c r="T76" i="2"/>
  <c r="M75" i="2"/>
  <c r="Q76" i="2"/>
  <c r="N76" i="2"/>
  <c r="O76" i="2"/>
  <c r="P76" i="2"/>
  <c r="Z67" i="2"/>
  <c r="AF68" i="2"/>
  <c r="AB68" i="2"/>
  <c r="AC68" i="2"/>
  <c r="AA68" i="2"/>
  <c r="AD68" i="2"/>
  <c r="AE68" i="2"/>
  <c r="AQ75" i="2"/>
  <c r="AY76" i="2"/>
  <c r="AX76" i="2"/>
  <c r="AW76" i="2"/>
  <c r="AV76" i="2"/>
  <c r="AU76" i="2"/>
  <c r="AT76" i="2"/>
  <c r="AS76" i="2"/>
  <c r="AR76" i="2"/>
  <c r="D75" i="2" l="1"/>
  <c r="E76" i="2"/>
  <c r="F76" i="2"/>
  <c r="BA72" i="2"/>
  <c r="BJ73" i="2"/>
  <c r="BI73" i="2"/>
  <c r="BH73" i="2"/>
  <c r="BG73" i="2"/>
  <c r="BF73" i="2"/>
  <c r="BE73" i="2"/>
  <c r="BD73" i="2"/>
  <c r="BC73" i="2"/>
  <c r="BB73" i="2"/>
  <c r="Z66" i="2"/>
  <c r="AF67" i="2"/>
  <c r="AE67" i="2"/>
  <c r="AD67" i="2"/>
  <c r="AC67" i="2"/>
  <c r="AB67" i="2"/>
  <c r="AA67" i="2"/>
  <c r="AQ74" i="2"/>
  <c r="AY75" i="2"/>
  <c r="AX75" i="2"/>
  <c r="AW75" i="2"/>
  <c r="AV75" i="2"/>
  <c r="AU75" i="2"/>
  <c r="AT75" i="2"/>
  <c r="AS75" i="2"/>
  <c r="AR75" i="2"/>
  <c r="M74" i="2"/>
  <c r="Q75" i="2"/>
  <c r="N75" i="2"/>
  <c r="O75" i="2"/>
  <c r="P75" i="2"/>
  <c r="S74" i="2"/>
  <c r="U75" i="2"/>
  <c r="X75" i="2"/>
  <c r="W75" i="2"/>
  <c r="V75" i="2"/>
  <c r="T75" i="2"/>
  <c r="AH74" i="2"/>
  <c r="AL75" i="2"/>
  <c r="AO75" i="2"/>
  <c r="AK75" i="2"/>
  <c r="AN75" i="2"/>
  <c r="AM75" i="2"/>
  <c r="AI75" i="2"/>
  <c r="AJ75" i="2"/>
  <c r="H76" i="2"/>
  <c r="K77" i="2"/>
  <c r="I77" i="2"/>
  <c r="J77" i="2"/>
  <c r="BL72" i="2"/>
  <c r="BQ73" i="2"/>
  <c r="BR73" i="2"/>
  <c r="BO73" i="2"/>
  <c r="BU73" i="2"/>
  <c r="BP73" i="2"/>
  <c r="BV73" i="2"/>
  <c r="BM73" i="2"/>
  <c r="BS73" i="2"/>
  <c r="BN73" i="2"/>
  <c r="BT73" i="2"/>
  <c r="BA71" i="2" l="1"/>
  <c r="BG72" i="2"/>
  <c r="BF72" i="2"/>
  <c r="BJ72" i="2"/>
  <c r="BI72" i="2"/>
  <c r="BH72" i="2"/>
  <c r="BE72" i="2"/>
  <c r="BD72" i="2"/>
  <c r="BC72" i="2"/>
  <c r="BB72" i="2"/>
  <c r="S73" i="2"/>
  <c r="X74" i="2"/>
  <c r="W74" i="2"/>
  <c r="V74" i="2"/>
  <c r="U74" i="2"/>
  <c r="T74" i="2"/>
  <c r="M73" i="2"/>
  <c r="Q74" i="2"/>
  <c r="N74" i="2"/>
  <c r="O74" i="2"/>
  <c r="P74" i="2"/>
  <c r="Z65" i="2"/>
  <c r="AF66" i="2"/>
  <c r="AE66" i="2"/>
  <c r="AD66" i="2"/>
  <c r="AC66" i="2"/>
  <c r="AB66" i="2"/>
  <c r="AA66" i="2"/>
  <c r="BL71" i="2"/>
  <c r="BR72" i="2"/>
  <c r="BQ72" i="2"/>
  <c r="BO72" i="2"/>
  <c r="BU72" i="2"/>
  <c r="BP72" i="2"/>
  <c r="BV72" i="2"/>
  <c r="BM72" i="2"/>
  <c r="BS72" i="2"/>
  <c r="BN72" i="2"/>
  <c r="BT72" i="2"/>
  <c r="H75" i="2"/>
  <c r="J76" i="2"/>
  <c r="K76" i="2"/>
  <c r="I76" i="2"/>
  <c r="AH73" i="2"/>
  <c r="AO74" i="2"/>
  <c r="AK74" i="2"/>
  <c r="AN74" i="2"/>
  <c r="AM74" i="2"/>
  <c r="AL74" i="2"/>
  <c r="AJ74" i="2"/>
  <c r="AI74" i="2"/>
  <c r="AQ73" i="2"/>
  <c r="AY74" i="2"/>
  <c r="AX74" i="2"/>
  <c r="AV74" i="2"/>
  <c r="AU74" i="2"/>
  <c r="AT74" i="2"/>
  <c r="AW74" i="2"/>
  <c r="AS74" i="2"/>
  <c r="AR74" i="2"/>
  <c r="D74" i="2"/>
  <c r="F75" i="2"/>
  <c r="E75" i="2"/>
  <c r="AQ72" i="2" l="1"/>
  <c r="AY73" i="2"/>
  <c r="AX73" i="2"/>
  <c r="AW73" i="2"/>
  <c r="AV73" i="2"/>
  <c r="AU73" i="2"/>
  <c r="AT73" i="2"/>
  <c r="AS73" i="2"/>
  <c r="AR73" i="2"/>
  <c r="S72" i="2"/>
  <c r="W73" i="2"/>
  <c r="V73" i="2"/>
  <c r="U73" i="2"/>
  <c r="X73" i="2"/>
  <c r="T73" i="2"/>
  <c r="H74" i="2"/>
  <c r="I75" i="2"/>
  <c r="J75" i="2"/>
  <c r="K75" i="2"/>
  <c r="Z64" i="2"/>
  <c r="AF65" i="2"/>
  <c r="AE65" i="2"/>
  <c r="AD65" i="2"/>
  <c r="AC65" i="2"/>
  <c r="AB65" i="2"/>
  <c r="AA65" i="2"/>
  <c r="AH72" i="2"/>
  <c r="AN73" i="2"/>
  <c r="AM73" i="2"/>
  <c r="AL73" i="2"/>
  <c r="AO73" i="2"/>
  <c r="AK73" i="2"/>
  <c r="AJ73" i="2"/>
  <c r="AI73" i="2"/>
  <c r="D73" i="2"/>
  <c r="E74" i="2"/>
  <c r="F74" i="2"/>
  <c r="BL70" i="2"/>
  <c r="BR71" i="2"/>
  <c r="BQ71" i="2"/>
  <c r="BO71" i="2"/>
  <c r="BU71" i="2"/>
  <c r="BP71" i="2"/>
  <c r="BV71" i="2"/>
  <c r="BM71" i="2"/>
  <c r="BS71" i="2"/>
  <c r="BN71" i="2"/>
  <c r="BT71" i="2"/>
  <c r="M72" i="2"/>
  <c r="Q73" i="2"/>
  <c r="N73" i="2"/>
  <c r="O73" i="2"/>
  <c r="P73" i="2"/>
  <c r="BA70" i="2"/>
  <c r="BJ71" i="2"/>
  <c r="BI71" i="2"/>
  <c r="BH71" i="2"/>
  <c r="BG71" i="2"/>
  <c r="BF71" i="2"/>
  <c r="BE71" i="2"/>
  <c r="BD71" i="2"/>
  <c r="BC71" i="2"/>
  <c r="BB71" i="2"/>
  <c r="H73" i="2" l="1"/>
  <c r="I74" i="2"/>
  <c r="J74" i="2"/>
  <c r="K74" i="2"/>
  <c r="D72" i="2"/>
  <c r="F73" i="2"/>
  <c r="E73" i="2"/>
  <c r="AH71" i="2"/>
  <c r="AM72" i="2"/>
  <c r="AL72" i="2"/>
  <c r="AO72" i="2"/>
  <c r="AK72" i="2"/>
  <c r="AN72" i="2"/>
  <c r="AJ72" i="2"/>
  <c r="AI72" i="2"/>
  <c r="BA69" i="2"/>
  <c r="BJ70" i="2"/>
  <c r="BI70" i="2"/>
  <c r="BH70" i="2"/>
  <c r="BE70" i="2"/>
  <c r="BD70" i="2"/>
  <c r="BC70" i="2"/>
  <c r="BB70" i="2"/>
  <c r="BG70" i="2"/>
  <c r="BF70" i="2"/>
  <c r="BL69" i="2"/>
  <c r="BR70" i="2"/>
  <c r="BQ70" i="2"/>
  <c r="BO70" i="2"/>
  <c r="BU70" i="2"/>
  <c r="BP70" i="2"/>
  <c r="BV70" i="2"/>
  <c r="BM70" i="2"/>
  <c r="BS70" i="2"/>
  <c r="BN70" i="2"/>
  <c r="BT70" i="2"/>
  <c r="S71" i="2"/>
  <c r="V72" i="2"/>
  <c r="U72" i="2"/>
  <c r="X72" i="2"/>
  <c r="W72" i="2"/>
  <c r="T72" i="2"/>
  <c r="Z63" i="2"/>
  <c r="AC64" i="2"/>
  <c r="AD64" i="2"/>
  <c r="AA64" i="2"/>
  <c r="AE64" i="2"/>
  <c r="AF64" i="2"/>
  <c r="AB64" i="2"/>
  <c r="M71" i="2"/>
  <c r="Q72" i="2"/>
  <c r="N72" i="2"/>
  <c r="O72" i="2"/>
  <c r="P72" i="2"/>
  <c r="AQ71" i="2"/>
  <c r="AY72" i="2"/>
  <c r="AX72" i="2"/>
  <c r="AW72" i="2"/>
  <c r="AV72" i="2"/>
  <c r="AU72" i="2"/>
  <c r="AT72" i="2"/>
  <c r="AS72" i="2"/>
  <c r="AR72" i="2"/>
  <c r="BA68" i="2" l="1"/>
  <c r="BJ69" i="2"/>
  <c r="BI69" i="2"/>
  <c r="BH69" i="2"/>
  <c r="BG69" i="2"/>
  <c r="BF69" i="2"/>
  <c r="BE69" i="2"/>
  <c r="BD69" i="2"/>
  <c r="BC69" i="2"/>
  <c r="BB69" i="2"/>
  <c r="AQ70" i="2"/>
  <c r="AX71" i="2"/>
  <c r="AW71" i="2"/>
  <c r="AY71" i="2"/>
  <c r="AV71" i="2"/>
  <c r="AU71" i="2"/>
  <c r="AT71" i="2"/>
  <c r="AS71" i="2"/>
  <c r="AR71" i="2"/>
  <c r="Z62" i="2"/>
  <c r="AF63" i="2"/>
  <c r="AE63" i="2"/>
  <c r="AD63" i="2"/>
  <c r="AC63" i="2"/>
  <c r="AB63" i="2"/>
  <c r="AA63" i="2"/>
  <c r="BL68" i="2"/>
  <c r="BR69" i="2"/>
  <c r="BQ69" i="2"/>
  <c r="BO69" i="2"/>
  <c r="BU69" i="2"/>
  <c r="BP69" i="2"/>
  <c r="BV69" i="2"/>
  <c r="BM69" i="2"/>
  <c r="BS69" i="2"/>
  <c r="BN69" i="2"/>
  <c r="BT69" i="2"/>
  <c r="AH70" i="2"/>
  <c r="AL71" i="2"/>
  <c r="AO71" i="2"/>
  <c r="AK71" i="2"/>
  <c r="AN71" i="2"/>
  <c r="AM71" i="2"/>
  <c r="AI71" i="2"/>
  <c r="AJ71" i="2"/>
  <c r="M70" i="2"/>
  <c r="Q71" i="2"/>
  <c r="N71" i="2"/>
  <c r="O71" i="2"/>
  <c r="P71" i="2"/>
  <c r="S70" i="2"/>
  <c r="U71" i="2"/>
  <c r="X71" i="2"/>
  <c r="W71" i="2"/>
  <c r="V71" i="2"/>
  <c r="T71" i="2"/>
  <c r="D71" i="2"/>
  <c r="E72" i="2"/>
  <c r="F72" i="2"/>
  <c r="H72" i="2"/>
  <c r="K73" i="2"/>
  <c r="I73" i="2"/>
  <c r="J73" i="2"/>
  <c r="S69" i="2" l="1"/>
  <c r="X70" i="2"/>
  <c r="W70" i="2"/>
  <c r="V70" i="2"/>
  <c r="U70" i="2"/>
  <c r="T70" i="2"/>
  <c r="BL67" i="2"/>
  <c r="BR68" i="2"/>
  <c r="BQ68" i="2"/>
  <c r="BO68" i="2"/>
  <c r="BU68" i="2"/>
  <c r="BP68" i="2"/>
  <c r="BV68" i="2"/>
  <c r="BM68" i="2"/>
  <c r="BS68" i="2"/>
  <c r="BN68" i="2"/>
  <c r="BT68" i="2"/>
  <c r="AQ69" i="2"/>
  <c r="AY70" i="2"/>
  <c r="AX70" i="2"/>
  <c r="AV70" i="2"/>
  <c r="AU70" i="2"/>
  <c r="AT70" i="2"/>
  <c r="AW70" i="2"/>
  <c r="AS70" i="2"/>
  <c r="AR70" i="2"/>
  <c r="Z61" i="2"/>
  <c r="AF62" i="2"/>
  <c r="AE62" i="2"/>
  <c r="AD62" i="2"/>
  <c r="AC62" i="2"/>
  <c r="AB62" i="2"/>
  <c r="AA62" i="2"/>
  <c r="M69" i="2"/>
  <c r="Q70" i="2"/>
  <c r="N70" i="2"/>
  <c r="O70" i="2"/>
  <c r="P70" i="2"/>
  <c r="AH69" i="2"/>
  <c r="AO70" i="2"/>
  <c r="AK70" i="2"/>
  <c r="AN70" i="2"/>
  <c r="AM70" i="2"/>
  <c r="AL70" i="2"/>
  <c r="AJ70" i="2"/>
  <c r="AI70" i="2"/>
  <c r="H71" i="2"/>
  <c r="J72" i="2"/>
  <c r="K72" i="2"/>
  <c r="I72" i="2"/>
  <c r="D70" i="2"/>
  <c r="F71" i="2"/>
  <c r="E71" i="2"/>
  <c r="BA67" i="2"/>
  <c r="BG68" i="2"/>
  <c r="BF68" i="2"/>
  <c r="BI68" i="2"/>
  <c r="BJ68" i="2"/>
  <c r="BH68" i="2"/>
  <c r="BE68" i="2"/>
  <c r="BD68" i="2"/>
  <c r="BC68" i="2"/>
  <c r="BB68" i="2"/>
  <c r="H70" i="2" l="1"/>
  <c r="I71" i="2"/>
  <c r="J71" i="2"/>
  <c r="K71" i="2"/>
  <c r="Z60" i="2"/>
  <c r="AF61" i="2"/>
  <c r="AE61" i="2"/>
  <c r="AD61" i="2"/>
  <c r="AC61" i="2"/>
  <c r="AB61" i="2"/>
  <c r="AA61" i="2"/>
  <c r="BL66" i="2"/>
  <c r="BR67" i="2"/>
  <c r="BQ67" i="2"/>
  <c r="BO67" i="2"/>
  <c r="BU67" i="2"/>
  <c r="BP67" i="2"/>
  <c r="BV67" i="2"/>
  <c r="BM67" i="2"/>
  <c r="BS67" i="2"/>
  <c r="BN67" i="2"/>
  <c r="BT67" i="2"/>
  <c r="AQ68" i="2"/>
  <c r="AY69" i="2"/>
  <c r="AX69" i="2"/>
  <c r="AW69" i="2"/>
  <c r="AV69" i="2"/>
  <c r="AU69" i="2"/>
  <c r="AT69" i="2"/>
  <c r="AS69" i="2"/>
  <c r="AR69" i="2"/>
  <c r="D69" i="2"/>
  <c r="E70" i="2"/>
  <c r="F70" i="2"/>
  <c r="AH68" i="2"/>
  <c r="AN69" i="2"/>
  <c r="AM69" i="2"/>
  <c r="AL69" i="2"/>
  <c r="AO69" i="2"/>
  <c r="AK69" i="2"/>
  <c r="AJ69" i="2"/>
  <c r="AI69" i="2"/>
  <c r="BA66" i="2"/>
  <c r="BJ67" i="2"/>
  <c r="BH67" i="2"/>
  <c r="BG67" i="2"/>
  <c r="BF67" i="2"/>
  <c r="BE67" i="2"/>
  <c r="BD67" i="2"/>
  <c r="BC67" i="2"/>
  <c r="BI67" i="2"/>
  <c r="BB67" i="2"/>
  <c r="M68" i="2"/>
  <c r="Q69" i="2"/>
  <c r="N69" i="2"/>
  <c r="O69" i="2"/>
  <c r="P69" i="2"/>
  <c r="S68" i="2"/>
  <c r="W69" i="2"/>
  <c r="V69" i="2"/>
  <c r="U69" i="2"/>
  <c r="X69" i="2"/>
  <c r="T69" i="2"/>
  <c r="BL65" i="2" l="1"/>
  <c r="BR66" i="2"/>
  <c r="BQ66" i="2"/>
  <c r="BO66" i="2"/>
  <c r="BU66" i="2"/>
  <c r="BP66" i="2"/>
  <c r="BV66" i="2"/>
  <c r="BM66" i="2"/>
  <c r="BS66" i="2"/>
  <c r="BN66" i="2"/>
  <c r="BT66" i="2"/>
  <c r="AH67" i="2"/>
  <c r="AM68" i="2"/>
  <c r="AL68" i="2"/>
  <c r="AO68" i="2"/>
  <c r="AK68" i="2"/>
  <c r="AN68" i="2"/>
  <c r="AJ68" i="2"/>
  <c r="AI68" i="2"/>
  <c r="AQ67" i="2"/>
  <c r="AY68" i="2"/>
  <c r="AX68" i="2"/>
  <c r="AW68" i="2"/>
  <c r="AV68" i="2"/>
  <c r="AU68" i="2"/>
  <c r="AT68" i="2"/>
  <c r="AS68" i="2"/>
  <c r="AR68" i="2"/>
  <c r="D68" i="2"/>
  <c r="F69" i="2"/>
  <c r="E69" i="2"/>
  <c r="S67" i="2"/>
  <c r="V68" i="2"/>
  <c r="U68" i="2"/>
  <c r="X68" i="2"/>
  <c r="W68" i="2"/>
  <c r="T68" i="2"/>
  <c r="BA65" i="2"/>
  <c r="BJ66" i="2"/>
  <c r="BI66" i="2"/>
  <c r="BH66" i="2"/>
  <c r="BG66" i="2"/>
  <c r="BF66" i="2"/>
  <c r="BE66" i="2"/>
  <c r="BD66" i="2"/>
  <c r="BC66" i="2"/>
  <c r="BB66" i="2"/>
  <c r="M67" i="2"/>
  <c r="Q68" i="2"/>
  <c r="N68" i="2"/>
  <c r="O68" i="2"/>
  <c r="P68" i="2"/>
  <c r="Z59" i="2"/>
  <c r="AD60" i="2"/>
  <c r="AE60" i="2"/>
  <c r="AA60" i="2"/>
  <c r="AF60" i="2"/>
  <c r="AB60" i="2"/>
  <c r="AC60" i="2"/>
  <c r="H69" i="2"/>
  <c r="I70" i="2"/>
  <c r="J70" i="2"/>
  <c r="K70" i="2"/>
  <c r="M66" i="2" l="1"/>
  <c r="Q67" i="2"/>
  <c r="N67" i="2"/>
  <c r="O67" i="2"/>
  <c r="P67" i="2"/>
  <c r="S66" i="2"/>
  <c r="U67" i="2"/>
  <c r="X67" i="2"/>
  <c r="W67" i="2"/>
  <c r="V67" i="2"/>
  <c r="T67" i="2"/>
  <c r="AQ66" i="2"/>
  <c r="AY67" i="2"/>
  <c r="AX67" i="2"/>
  <c r="AW67" i="2"/>
  <c r="AV67" i="2"/>
  <c r="AU67" i="2"/>
  <c r="AT67" i="2"/>
  <c r="AS67" i="2"/>
  <c r="AR67" i="2"/>
  <c r="AH66" i="2"/>
  <c r="AL67" i="2"/>
  <c r="AO67" i="2"/>
  <c r="AK67" i="2"/>
  <c r="AN67" i="2"/>
  <c r="AM67" i="2"/>
  <c r="AI67" i="2"/>
  <c r="AJ67" i="2"/>
  <c r="H68" i="2"/>
  <c r="K69" i="2"/>
  <c r="I69" i="2"/>
  <c r="J69" i="2"/>
  <c r="BA64" i="2"/>
  <c r="BJ65" i="2"/>
  <c r="BI65" i="2"/>
  <c r="BH65" i="2"/>
  <c r="BG65" i="2"/>
  <c r="BF65" i="2"/>
  <c r="BE65" i="2"/>
  <c r="BD65" i="2"/>
  <c r="BC65" i="2"/>
  <c r="BB65" i="2"/>
  <c r="Z58" i="2"/>
  <c r="AF59" i="2"/>
  <c r="AE59" i="2"/>
  <c r="AD59" i="2"/>
  <c r="AC59" i="2"/>
  <c r="AB59" i="2"/>
  <c r="AA59" i="2"/>
  <c r="D67" i="2"/>
  <c r="E68" i="2"/>
  <c r="F68" i="2"/>
  <c r="BL64" i="2"/>
  <c r="BR65" i="2"/>
  <c r="BQ65" i="2"/>
  <c r="BO65" i="2"/>
  <c r="BU65" i="2"/>
  <c r="BP65" i="2"/>
  <c r="BV65" i="2"/>
  <c r="BM65" i="2"/>
  <c r="BS65" i="2"/>
  <c r="BN65" i="2"/>
  <c r="BT65" i="2"/>
  <c r="AQ65" i="2" l="1"/>
  <c r="AY66" i="2"/>
  <c r="AX66" i="2"/>
  <c r="AW66" i="2"/>
  <c r="AV66" i="2"/>
  <c r="AU66" i="2"/>
  <c r="AT66" i="2"/>
  <c r="AS66" i="2"/>
  <c r="AR66" i="2"/>
  <c r="Z57" i="2"/>
  <c r="AF58" i="2"/>
  <c r="AE58" i="2"/>
  <c r="AD58" i="2"/>
  <c r="AC58" i="2"/>
  <c r="AB58" i="2"/>
  <c r="AA58" i="2"/>
  <c r="D66" i="2"/>
  <c r="F67" i="2"/>
  <c r="E67" i="2"/>
  <c r="S65" i="2"/>
  <c r="X66" i="2"/>
  <c r="W66" i="2"/>
  <c r="V66" i="2"/>
  <c r="U66" i="2"/>
  <c r="T66" i="2"/>
  <c r="BL63" i="2"/>
  <c r="BR64" i="2"/>
  <c r="BQ64" i="2"/>
  <c r="BO64" i="2"/>
  <c r="BU64" i="2"/>
  <c r="BP64" i="2"/>
  <c r="BV64" i="2"/>
  <c r="BM64" i="2"/>
  <c r="BS64" i="2"/>
  <c r="BN64" i="2"/>
  <c r="BT64" i="2"/>
  <c r="BA63" i="2"/>
  <c r="BG64" i="2"/>
  <c r="BF64" i="2"/>
  <c r="BJ64" i="2"/>
  <c r="BI64" i="2"/>
  <c r="BH64" i="2"/>
  <c r="BE64" i="2"/>
  <c r="BD64" i="2"/>
  <c r="BC64" i="2"/>
  <c r="BB64" i="2"/>
  <c r="H67" i="2"/>
  <c r="J68" i="2"/>
  <c r="K68" i="2"/>
  <c r="I68" i="2"/>
  <c r="AH65" i="2"/>
  <c r="AO66" i="2"/>
  <c r="AK66" i="2"/>
  <c r="AN66" i="2"/>
  <c r="AM66" i="2"/>
  <c r="AL66" i="2"/>
  <c r="AJ66" i="2"/>
  <c r="AI66" i="2"/>
  <c r="M65" i="2"/>
  <c r="Q66" i="2"/>
  <c r="N66" i="2"/>
  <c r="O66" i="2"/>
  <c r="P66" i="2"/>
  <c r="S64" i="2" l="1"/>
  <c r="W65" i="2"/>
  <c r="V65" i="2"/>
  <c r="U65" i="2"/>
  <c r="X65" i="2"/>
  <c r="T65" i="2"/>
  <c r="M64" i="2"/>
  <c r="Q65" i="2"/>
  <c r="N65" i="2"/>
  <c r="O65" i="2"/>
  <c r="P65" i="2"/>
  <c r="H66" i="2"/>
  <c r="I67" i="2"/>
  <c r="J67" i="2"/>
  <c r="K67" i="2"/>
  <c r="BL62" i="2"/>
  <c r="BR63" i="2"/>
  <c r="BQ63" i="2"/>
  <c r="BO63" i="2"/>
  <c r="BU63" i="2"/>
  <c r="BP63" i="2"/>
  <c r="BV63" i="2"/>
  <c r="BM63" i="2"/>
  <c r="BS63" i="2"/>
  <c r="BN63" i="2"/>
  <c r="BT63" i="2"/>
  <c r="Z56" i="2"/>
  <c r="AF57" i="2"/>
  <c r="AE57" i="2"/>
  <c r="AD57" i="2"/>
  <c r="AC57" i="2"/>
  <c r="AB57" i="2"/>
  <c r="AA57" i="2"/>
  <c r="AH64" i="2"/>
  <c r="AN65" i="2"/>
  <c r="AM65" i="2"/>
  <c r="AL65" i="2"/>
  <c r="AO65" i="2"/>
  <c r="AK65" i="2"/>
  <c r="AJ65" i="2"/>
  <c r="AI65" i="2"/>
  <c r="BA62" i="2"/>
  <c r="BJ63" i="2"/>
  <c r="BI63" i="2"/>
  <c r="BH63" i="2"/>
  <c r="BG63" i="2"/>
  <c r="BF63" i="2"/>
  <c r="BE63" i="2"/>
  <c r="BD63" i="2"/>
  <c r="BC63" i="2"/>
  <c r="BB63" i="2"/>
  <c r="D65" i="2"/>
  <c r="E66" i="2"/>
  <c r="F66" i="2"/>
  <c r="AQ64" i="2"/>
  <c r="AY65" i="2"/>
  <c r="AX65" i="2"/>
  <c r="AW65" i="2"/>
  <c r="AV65" i="2"/>
  <c r="AU65" i="2"/>
  <c r="AT65" i="2"/>
  <c r="AS65" i="2"/>
  <c r="AR65" i="2"/>
  <c r="D64" i="2" l="1"/>
  <c r="F65" i="2"/>
  <c r="E65" i="2"/>
  <c r="BL61" i="2"/>
  <c r="BQ62" i="2"/>
  <c r="BR62" i="2"/>
  <c r="BO62" i="2"/>
  <c r="BU62" i="2"/>
  <c r="BP62" i="2"/>
  <c r="BV62" i="2"/>
  <c r="BM62" i="2"/>
  <c r="BS62" i="2"/>
  <c r="BN62" i="2"/>
  <c r="BT62" i="2"/>
  <c r="AQ63" i="2"/>
  <c r="AY64" i="2"/>
  <c r="AX64" i="2"/>
  <c r="AW64" i="2"/>
  <c r="AV64" i="2"/>
  <c r="AU64" i="2"/>
  <c r="AT64" i="2"/>
  <c r="AS64" i="2"/>
  <c r="AR64" i="2"/>
  <c r="Z55" i="2"/>
  <c r="AE56" i="2"/>
  <c r="AF56" i="2"/>
  <c r="AB56" i="2"/>
  <c r="AA56" i="2"/>
  <c r="AC56" i="2"/>
  <c r="AD56" i="2"/>
  <c r="M63" i="2"/>
  <c r="Q64" i="2"/>
  <c r="N64" i="2"/>
  <c r="O64" i="2"/>
  <c r="P64" i="2"/>
  <c r="H65" i="2"/>
  <c r="I66" i="2"/>
  <c r="J66" i="2"/>
  <c r="K66" i="2"/>
  <c r="BA61" i="2"/>
  <c r="BJ62" i="2"/>
  <c r="BI62" i="2"/>
  <c r="BH62" i="2"/>
  <c r="BE62" i="2"/>
  <c r="BD62" i="2"/>
  <c r="BC62" i="2"/>
  <c r="BB62" i="2"/>
  <c r="BG62" i="2"/>
  <c r="BF62" i="2"/>
  <c r="AH63" i="2"/>
  <c r="AM64" i="2"/>
  <c r="AL64" i="2"/>
  <c r="AO64" i="2"/>
  <c r="AK64" i="2"/>
  <c r="AN64" i="2"/>
  <c r="AJ64" i="2"/>
  <c r="AI64" i="2"/>
  <c r="S63" i="2"/>
  <c r="V64" i="2"/>
  <c r="U64" i="2"/>
  <c r="X64" i="2"/>
  <c r="W64" i="2"/>
  <c r="T64" i="2"/>
  <c r="Z54" i="2" l="1"/>
  <c r="AF55" i="2"/>
  <c r="AE55" i="2"/>
  <c r="AD55" i="2"/>
  <c r="AC55" i="2"/>
  <c r="AB55" i="2"/>
  <c r="AA55" i="2"/>
  <c r="BL60" i="2"/>
  <c r="BR61" i="2"/>
  <c r="BQ61" i="2"/>
  <c r="BO61" i="2"/>
  <c r="BU61" i="2"/>
  <c r="BP61" i="2"/>
  <c r="BV61" i="2"/>
  <c r="BM61" i="2"/>
  <c r="BS61" i="2"/>
  <c r="BN61" i="2"/>
  <c r="BT61" i="2"/>
  <c r="AQ62" i="2"/>
  <c r="AX63" i="2"/>
  <c r="AW63" i="2"/>
  <c r="AY63" i="2"/>
  <c r="AV63" i="2"/>
  <c r="AU63" i="2"/>
  <c r="AT63" i="2"/>
  <c r="AS63" i="2"/>
  <c r="AR63" i="2"/>
  <c r="BA60" i="2"/>
  <c r="BJ61" i="2"/>
  <c r="BI61" i="2"/>
  <c r="BH61" i="2"/>
  <c r="BG61" i="2"/>
  <c r="BF61" i="2"/>
  <c r="BE61" i="2"/>
  <c r="BD61" i="2"/>
  <c r="BC61" i="2"/>
  <c r="BB61" i="2"/>
  <c r="M62" i="2"/>
  <c r="Q63" i="2"/>
  <c r="N63" i="2"/>
  <c r="O63" i="2"/>
  <c r="P63" i="2"/>
  <c r="AH62" i="2"/>
  <c r="AL63" i="2"/>
  <c r="AO63" i="2"/>
  <c r="AK63" i="2"/>
  <c r="AN63" i="2"/>
  <c r="AM63" i="2"/>
  <c r="AI63" i="2"/>
  <c r="AJ63" i="2"/>
  <c r="H64" i="2"/>
  <c r="K65" i="2"/>
  <c r="I65" i="2"/>
  <c r="J65" i="2"/>
  <c r="S62" i="2"/>
  <c r="U63" i="2"/>
  <c r="X63" i="2"/>
  <c r="W63" i="2"/>
  <c r="V63" i="2"/>
  <c r="T63" i="2"/>
  <c r="D63" i="2"/>
  <c r="E64" i="2"/>
  <c r="F64" i="2"/>
  <c r="AH61" i="2" l="1"/>
  <c r="AO62" i="2"/>
  <c r="AK62" i="2"/>
  <c r="AN62" i="2"/>
  <c r="AM62" i="2"/>
  <c r="AL62" i="2"/>
  <c r="AJ62" i="2"/>
  <c r="AI62" i="2"/>
  <c r="AQ61" i="2"/>
  <c r="AY62" i="2"/>
  <c r="AX62" i="2"/>
  <c r="AW62" i="2"/>
  <c r="AV62" i="2"/>
  <c r="AU62" i="2"/>
  <c r="AT62" i="2"/>
  <c r="AS62" i="2"/>
  <c r="AR62" i="2"/>
  <c r="BA59" i="2"/>
  <c r="BG60" i="2"/>
  <c r="BF60" i="2"/>
  <c r="BJ60" i="2"/>
  <c r="BH60" i="2"/>
  <c r="BI60" i="2"/>
  <c r="BE60" i="2"/>
  <c r="BD60" i="2"/>
  <c r="BC60" i="2"/>
  <c r="BB60" i="2"/>
  <c r="S61" i="2"/>
  <c r="X62" i="2"/>
  <c r="W62" i="2"/>
  <c r="V62" i="2"/>
  <c r="U62" i="2"/>
  <c r="T62" i="2"/>
  <c r="M61" i="2"/>
  <c r="Q62" i="2"/>
  <c r="N62" i="2"/>
  <c r="O62" i="2"/>
  <c r="P62" i="2"/>
  <c r="BL59" i="2"/>
  <c r="BR60" i="2"/>
  <c r="BQ60" i="2"/>
  <c r="BO60" i="2"/>
  <c r="BU60" i="2"/>
  <c r="BP60" i="2"/>
  <c r="BV60" i="2"/>
  <c r="BM60" i="2"/>
  <c r="BS60" i="2"/>
  <c r="BN60" i="2"/>
  <c r="BT60" i="2"/>
  <c r="H63" i="2"/>
  <c r="J64" i="2"/>
  <c r="K64" i="2"/>
  <c r="I64" i="2"/>
  <c r="D62" i="2"/>
  <c r="F63" i="2"/>
  <c r="E63" i="2"/>
  <c r="Z53" i="2"/>
  <c r="AF54" i="2"/>
  <c r="AE54" i="2"/>
  <c r="AD54" i="2"/>
  <c r="AC54" i="2"/>
  <c r="AB54" i="2"/>
  <c r="AA54" i="2"/>
  <c r="S60" i="2" l="1"/>
  <c r="W61" i="2"/>
  <c r="V61" i="2"/>
  <c r="U61" i="2"/>
  <c r="X61" i="2"/>
  <c r="T61" i="2"/>
  <c r="D61" i="2"/>
  <c r="E62" i="2"/>
  <c r="F62" i="2"/>
  <c r="BA58" i="2"/>
  <c r="BI59" i="2"/>
  <c r="BG59" i="2"/>
  <c r="BF59" i="2"/>
  <c r="BH59" i="2"/>
  <c r="BE59" i="2"/>
  <c r="BD59" i="2"/>
  <c r="BC59" i="2"/>
  <c r="BJ59" i="2"/>
  <c r="BB59" i="2"/>
  <c r="BL58" i="2"/>
  <c r="BR59" i="2"/>
  <c r="BQ59" i="2"/>
  <c r="BO59" i="2"/>
  <c r="BU59" i="2"/>
  <c r="BP59" i="2"/>
  <c r="BV59" i="2"/>
  <c r="BM59" i="2"/>
  <c r="BS59" i="2"/>
  <c r="BN59" i="2"/>
  <c r="BT59" i="2"/>
  <c r="H62" i="2"/>
  <c r="I63" i="2"/>
  <c r="J63" i="2"/>
  <c r="K63" i="2"/>
  <c r="M60" i="2"/>
  <c r="Q61" i="2"/>
  <c r="N61" i="2"/>
  <c r="O61" i="2"/>
  <c r="P61" i="2"/>
  <c r="Z52" i="2"/>
  <c r="AF53" i="2"/>
  <c r="AE53" i="2"/>
  <c r="AD53" i="2"/>
  <c r="AC53" i="2"/>
  <c r="AB53" i="2"/>
  <c r="AA53" i="2"/>
  <c r="AQ60" i="2"/>
  <c r="AY61" i="2"/>
  <c r="AX61" i="2"/>
  <c r="AW61" i="2"/>
  <c r="AV61" i="2"/>
  <c r="AU61" i="2"/>
  <c r="AT61" i="2"/>
  <c r="AS61" i="2"/>
  <c r="AR61" i="2"/>
  <c r="AH60" i="2"/>
  <c r="AN61" i="2"/>
  <c r="AM61" i="2"/>
  <c r="AL61" i="2"/>
  <c r="AO61" i="2"/>
  <c r="AK61" i="2"/>
  <c r="AJ61" i="2"/>
  <c r="AI61" i="2"/>
  <c r="AH59" i="2" l="1"/>
  <c r="AM60" i="2"/>
  <c r="AL60" i="2"/>
  <c r="AO60" i="2"/>
  <c r="AK60" i="2"/>
  <c r="AN60" i="2"/>
  <c r="AJ60" i="2"/>
  <c r="AI60" i="2"/>
  <c r="BL57" i="2"/>
  <c r="BQ58" i="2"/>
  <c r="BR58" i="2"/>
  <c r="BO58" i="2"/>
  <c r="BU58" i="2"/>
  <c r="BP58" i="2"/>
  <c r="BV58" i="2"/>
  <c r="BM58" i="2"/>
  <c r="BS58" i="2"/>
  <c r="BN58" i="2"/>
  <c r="BT58" i="2"/>
  <c r="M59" i="2"/>
  <c r="Q60" i="2"/>
  <c r="N60" i="2"/>
  <c r="O60" i="2"/>
  <c r="P60" i="2"/>
  <c r="H61" i="2"/>
  <c r="I62" i="2"/>
  <c r="J62" i="2"/>
  <c r="K62" i="2"/>
  <c r="D60" i="2"/>
  <c r="F61" i="2"/>
  <c r="E61" i="2"/>
  <c r="AQ59" i="2"/>
  <c r="AY60" i="2"/>
  <c r="AX60" i="2"/>
  <c r="AW60" i="2"/>
  <c r="AV60" i="2"/>
  <c r="AU60" i="2"/>
  <c r="AT60" i="2"/>
  <c r="AS60" i="2"/>
  <c r="AR60" i="2"/>
  <c r="BA57" i="2"/>
  <c r="BJ58" i="2"/>
  <c r="BI58" i="2"/>
  <c r="BH58" i="2"/>
  <c r="BG58" i="2"/>
  <c r="BF58" i="2"/>
  <c r="BE58" i="2"/>
  <c r="BD58" i="2"/>
  <c r="BC58" i="2"/>
  <c r="BB58" i="2"/>
  <c r="Z51" i="2"/>
  <c r="AF52" i="2"/>
  <c r="AB52" i="2"/>
  <c r="AC52" i="2"/>
  <c r="AA52" i="2"/>
  <c r="AD52" i="2"/>
  <c r="AE52" i="2"/>
  <c r="S59" i="2"/>
  <c r="V60" i="2"/>
  <c r="U60" i="2"/>
  <c r="X60" i="2"/>
  <c r="W60" i="2"/>
  <c r="T60" i="2"/>
  <c r="Z50" i="2" l="1"/>
  <c r="AF51" i="2"/>
  <c r="AE51" i="2"/>
  <c r="AD51" i="2"/>
  <c r="AC51" i="2"/>
  <c r="AB51" i="2"/>
  <c r="AA51" i="2"/>
  <c r="AQ58" i="2"/>
  <c r="AY59" i="2"/>
  <c r="AX59" i="2"/>
  <c r="AW59" i="2"/>
  <c r="AV59" i="2"/>
  <c r="AU59" i="2"/>
  <c r="AT59" i="2"/>
  <c r="AS59" i="2"/>
  <c r="AR59" i="2"/>
  <c r="M58" i="2"/>
  <c r="Q59" i="2"/>
  <c r="N59" i="2"/>
  <c r="O59" i="2"/>
  <c r="P59" i="2"/>
  <c r="S58" i="2"/>
  <c r="U59" i="2"/>
  <c r="X59" i="2"/>
  <c r="W59" i="2"/>
  <c r="V59" i="2"/>
  <c r="T59" i="2"/>
  <c r="BA56" i="2"/>
  <c r="BJ57" i="2"/>
  <c r="BI57" i="2"/>
  <c r="BH57" i="2"/>
  <c r="BG57" i="2"/>
  <c r="BF57" i="2"/>
  <c r="BE57" i="2"/>
  <c r="BD57" i="2"/>
  <c r="BC57" i="2"/>
  <c r="BB57" i="2"/>
  <c r="D59" i="2"/>
  <c r="E60" i="2"/>
  <c r="F60" i="2"/>
  <c r="H60" i="2"/>
  <c r="K61" i="2"/>
  <c r="I61" i="2"/>
  <c r="J61" i="2"/>
  <c r="BL56" i="2"/>
  <c r="BQ57" i="2"/>
  <c r="BR57" i="2"/>
  <c r="BO57" i="2"/>
  <c r="BU57" i="2"/>
  <c r="BP57" i="2"/>
  <c r="BV57" i="2"/>
  <c r="BM57" i="2"/>
  <c r="BS57" i="2"/>
  <c r="BN57" i="2"/>
  <c r="BT57" i="2"/>
  <c r="AH58" i="2"/>
  <c r="AL59" i="2"/>
  <c r="AO59" i="2"/>
  <c r="AK59" i="2"/>
  <c r="AN59" i="2"/>
  <c r="AM59" i="2"/>
  <c r="AI59" i="2"/>
  <c r="AJ59" i="2"/>
  <c r="BA55" i="2" l="1"/>
  <c r="BG56" i="2"/>
  <c r="BF56" i="2"/>
  <c r="BJ56" i="2"/>
  <c r="BI56" i="2"/>
  <c r="BH56" i="2"/>
  <c r="BE56" i="2"/>
  <c r="BD56" i="2"/>
  <c r="BB56" i="2"/>
  <c r="BC56" i="2"/>
  <c r="S57" i="2"/>
  <c r="X58" i="2"/>
  <c r="W58" i="2"/>
  <c r="V58" i="2"/>
  <c r="U58" i="2"/>
  <c r="T58" i="2"/>
  <c r="AH57" i="2"/>
  <c r="AO58" i="2"/>
  <c r="AK58" i="2"/>
  <c r="AN58" i="2"/>
  <c r="AM58" i="2"/>
  <c r="AL58" i="2"/>
  <c r="AJ58" i="2"/>
  <c r="AI58" i="2"/>
  <c r="AQ57" i="2"/>
  <c r="AY58" i="2"/>
  <c r="AX58" i="2"/>
  <c r="AW58" i="2"/>
  <c r="AV58" i="2"/>
  <c r="AU58" i="2"/>
  <c r="AT58" i="2"/>
  <c r="AS58" i="2"/>
  <c r="AR58" i="2"/>
  <c r="D58" i="2"/>
  <c r="F59" i="2"/>
  <c r="E59" i="2"/>
  <c r="BL55" i="2"/>
  <c r="BR56" i="2"/>
  <c r="BQ56" i="2"/>
  <c r="BO56" i="2"/>
  <c r="BU56" i="2"/>
  <c r="BP56" i="2"/>
  <c r="BV56" i="2"/>
  <c r="BM56" i="2"/>
  <c r="BS56" i="2"/>
  <c r="BN56" i="2"/>
  <c r="BT56" i="2"/>
  <c r="H59" i="2"/>
  <c r="J60" i="2"/>
  <c r="K60" i="2"/>
  <c r="I60" i="2"/>
  <c r="M57" i="2"/>
  <c r="Q58" i="2"/>
  <c r="N58" i="2"/>
  <c r="O58" i="2"/>
  <c r="P58" i="2"/>
  <c r="Z49" i="2"/>
  <c r="AF50" i="2"/>
  <c r="AE50" i="2"/>
  <c r="AD50" i="2"/>
  <c r="AC50" i="2"/>
  <c r="AB50" i="2"/>
  <c r="AA50" i="2"/>
  <c r="H58" i="2" l="1"/>
  <c r="I59" i="2"/>
  <c r="J59" i="2"/>
  <c r="K59" i="2"/>
  <c r="S56" i="2"/>
  <c r="W57" i="2"/>
  <c r="V57" i="2"/>
  <c r="U57" i="2"/>
  <c r="X57" i="2"/>
  <c r="T57" i="2"/>
  <c r="M56" i="2"/>
  <c r="Q57" i="2"/>
  <c r="N57" i="2"/>
  <c r="O57" i="2"/>
  <c r="P57" i="2"/>
  <c r="D57" i="2"/>
  <c r="E58" i="2"/>
  <c r="F58" i="2"/>
  <c r="Z48" i="2"/>
  <c r="AF49" i="2"/>
  <c r="AE49" i="2"/>
  <c r="AD49" i="2"/>
  <c r="AC49" i="2"/>
  <c r="AB49" i="2"/>
  <c r="AA49" i="2"/>
  <c r="BL54" i="2"/>
  <c r="BR55" i="2"/>
  <c r="BQ55" i="2"/>
  <c r="BO55" i="2"/>
  <c r="BU55" i="2"/>
  <c r="BP55" i="2"/>
  <c r="BV55" i="2"/>
  <c r="BM55" i="2"/>
  <c r="BS55" i="2"/>
  <c r="BN55" i="2"/>
  <c r="BT55" i="2"/>
  <c r="AQ56" i="2"/>
  <c r="AY57" i="2"/>
  <c r="AX57" i="2"/>
  <c r="AW57" i="2"/>
  <c r="AV57" i="2"/>
  <c r="AU57" i="2"/>
  <c r="AT57" i="2"/>
  <c r="AS57" i="2"/>
  <c r="AR57" i="2"/>
  <c r="AH56" i="2"/>
  <c r="AN57" i="2"/>
  <c r="AM57" i="2"/>
  <c r="AL57" i="2"/>
  <c r="AO57" i="2"/>
  <c r="AK57" i="2"/>
  <c r="AJ57" i="2"/>
  <c r="AI57" i="2"/>
  <c r="BA54" i="2"/>
  <c r="BJ55" i="2"/>
  <c r="BI55" i="2"/>
  <c r="BH55" i="2"/>
  <c r="BG55" i="2"/>
  <c r="BF55" i="2"/>
  <c r="BE55" i="2"/>
  <c r="BD55" i="2"/>
  <c r="BC55" i="2"/>
  <c r="BB55" i="2"/>
  <c r="Z47" i="2" l="1"/>
  <c r="AC48" i="2"/>
  <c r="AD48" i="2"/>
  <c r="AA48" i="2"/>
  <c r="AE48" i="2"/>
  <c r="AF48" i="2"/>
  <c r="AB48" i="2"/>
  <c r="M55" i="2"/>
  <c r="Q56" i="2"/>
  <c r="N56" i="2"/>
  <c r="O56" i="2"/>
  <c r="P56" i="2"/>
  <c r="D56" i="2"/>
  <c r="F57" i="2"/>
  <c r="E57" i="2"/>
  <c r="BA53" i="2"/>
  <c r="BJ54" i="2"/>
  <c r="BI54" i="2"/>
  <c r="BH54" i="2"/>
  <c r="BE54" i="2"/>
  <c r="BD54" i="2"/>
  <c r="BC54" i="2"/>
  <c r="BB54" i="2"/>
  <c r="BF54" i="2"/>
  <c r="BG54" i="2"/>
  <c r="AH55" i="2"/>
  <c r="AM56" i="2"/>
  <c r="AL56" i="2"/>
  <c r="AO56" i="2"/>
  <c r="AK56" i="2"/>
  <c r="AN56" i="2"/>
  <c r="AJ56" i="2"/>
  <c r="AI56" i="2"/>
  <c r="BL53" i="2"/>
  <c r="BR54" i="2"/>
  <c r="BQ54" i="2"/>
  <c r="BO54" i="2"/>
  <c r="BU54" i="2"/>
  <c r="BP54" i="2"/>
  <c r="BV54" i="2"/>
  <c r="BM54" i="2"/>
  <c r="BS54" i="2"/>
  <c r="BN54" i="2"/>
  <c r="BT54" i="2"/>
  <c r="AQ55" i="2"/>
  <c r="AY56" i="2"/>
  <c r="AX56" i="2"/>
  <c r="AW56" i="2"/>
  <c r="AV56" i="2"/>
  <c r="AU56" i="2"/>
  <c r="AT56" i="2"/>
  <c r="AS56" i="2"/>
  <c r="AR56" i="2"/>
  <c r="S55" i="2"/>
  <c r="V56" i="2"/>
  <c r="U56" i="2"/>
  <c r="X56" i="2"/>
  <c r="W56" i="2"/>
  <c r="T56" i="2"/>
  <c r="H57" i="2"/>
  <c r="I58" i="2"/>
  <c r="J58" i="2"/>
  <c r="K58" i="2"/>
  <c r="BA52" i="2" l="1"/>
  <c r="BJ53" i="2"/>
  <c r="BI53" i="2"/>
  <c r="BH53" i="2"/>
  <c r="BG53" i="2"/>
  <c r="BF53" i="2"/>
  <c r="BE53" i="2"/>
  <c r="BD53" i="2"/>
  <c r="BC53" i="2"/>
  <c r="BB53" i="2"/>
  <c r="M54" i="2"/>
  <c r="Q55" i="2"/>
  <c r="N55" i="2"/>
  <c r="O55" i="2"/>
  <c r="P55" i="2"/>
  <c r="S54" i="2"/>
  <c r="U55" i="2"/>
  <c r="X55" i="2"/>
  <c r="W55" i="2"/>
  <c r="V55" i="2"/>
  <c r="T55" i="2"/>
  <c r="BL52" i="2"/>
  <c r="BR53" i="2"/>
  <c r="BQ53" i="2"/>
  <c r="BO53" i="2"/>
  <c r="BU53" i="2"/>
  <c r="BP53" i="2"/>
  <c r="BV53" i="2"/>
  <c r="BM53" i="2"/>
  <c r="BS53" i="2"/>
  <c r="BN53" i="2"/>
  <c r="BT53" i="2"/>
  <c r="AH54" i="2"/>
  <c r="AL55" i="2"/>
  <c r="AO55" i="2"/>
  <c r="AK55" i="2"/>
  <c r="AN55" i="2"/>
  <c r="AM55" i="2"/>
  <c r="AI55" i="2"/>
  <c r="AJ55" i="2"/>
  <c r="H56" i="2"/>
  <c r="K57" i="2"/>
  <c r="I57" i="2"/>
  <c r="J57" i="2"/>
  <c r="AQ54" i="2"/>
  <c r="AX55" i="2"/>
  <c r="AW55" i="2"/>
  <c r="AY55" i="2"/>
  <c r="AV55" i="2"/>
  <c r="AU55" i="2"/>
  <c r="AT55" i="2"/>
  <c r="AS55" i="2"/>
  <c r="AR55" i="2"/>
  <c r="D55" i="2"/>
  <c r="E56" i="2"/>
  <c r="F56" i="2"/>
  <c r="Z46" i="2"/>
  <c r="AF47" i="2"/>
  <c r="AE47" i="2"/>
  <c r="AD47" i="2"/>
  <c r="AC47" i="2"/>
  <c r="AB47" i="2"/>
  <c r="AA47" i="2"/>
  <c r="M53" i="2" l="1"/>
  <c r="Q54" i="2"/>
  <c r="N54" i="2"/>
  <c r="O54" i="2"/>
  <c r="P54" i="2"/>
  <c r="S53" i="2"/>
  <c r="X54" i="2"/>
  <c r="W54" i="2"/>
  <c r="V54" i="2"/>
  <c r="U54" i="2"/>
  <c r="T54" i="2"/>
  <c r="D54" i="2"/>
  <c r="F55" i="2"/>
  <c r="E55" i="2"/>
  <c r="BL51" i="2"/>
  <c r="BR52" i="2"/>
  <c r="BQ52" i="2"/>
  <c r="BO52" i="2"/>
  <c r="BU52" i="2"/>
  <c r="BP52" i="2"/>
  <c r="BV52" i="2"/>
  <c r="BM52" i="2"/>
  <c r="BS52" i="2"/>
  <c r="BN52" i="2"/>
  <c r="BT52" i="2"/>
  <c r="Z45" i="2"/>
  <c r="AF46" i="2"/>
  <c r="AE46" i="2"/>
  <c r="AD46" i="2"/>
  <c r="AC46" i="2"/>
  <c r="AB46" i="2"/>
  <c r="AA46" i="2"/>
  <c r="AQ53" i="2"/>
  <c r="AY54" i="2"/>
  <c r="AX54" i="2"/>
  <c r="AW54" i="2"/>
  <c r="AV54" i="2"/>
  <c r="AU54" i="2"/>
  <c r="AT54" i="2"/>
  <c r="AS54" i="2"/>
  <c r="AR54" i="2"/>
  <c r="H55" i="2"/>
  <c r="J56" i="2"/>
  <c r="K56" i="2"/>
  <c r="I56" i="2"/>
  <c r="AH53" i="2"/>
  <c r="AO54" i="2"/>
  <c r="AK54" i="2"/>
  <c r="AN54" i="2"/>
  <c r="AM54" i="2"/>
  <c r="AL54" i="2"/>
  <c r="AJ54" i="2"/>
  <c r="AI54" i="2"/>
  <c r="BA51" i="2"/>
  <c r="BJ52" i="2"/>
  <c r="BG52" i="2"/>
  <c r="BF52" i="2"/>
  <c r="BI52" i="2"/>
  <c r="BH52" i="2"/>
  <c r="BE52" i="2"/>
  <c r="BD52" i="2"/>
  <c r="BC52" i="2"/>
  <c r="BB52" i="2"/>
  <c r="D53" i="2" l="1"/>
  <c r="E54" i="2"/>
  <c r="F54" i="2"/>
  <c r="AQ52" i="2"/>
  <c r="AY53" i="2"/>
  <c r="AX53" i="2"/>
  <c r="AW53" i="2"/>
  <c r="AV53" i="2"/>
  <c r="AU53" i="2"/>
  <c r="AT53" i="2"/>
  <c r="AS53" i="2"/>
  <c r="AR53" i="2"/>
  <c r="BL50" i="2"/>
  <c r="BR51" i="2"/>
  <c r="BQ51" i="2"/>
  <c r="BO51" i="2"/>
  <c r="BU51" i="2"/>
  <c r="BP51" i="2"/>
  <c r="BV51" i="2"/>
  <c r="BM51" i="2"/>
  <c r="BS51" i="2"/>
  <c r="BN51" i="2"/>
  <c r="BT51" i="2"/>
  <c r="BA50" i="2"/>
  <c r="BJ51" i="2"/>
  <c r="BH51" i="2"/>
  <c r="BG51" i="2"/>
  <c r="BF51" i="2"/>
  <c r="BE51" i="2"/>
  <c r="BD51" i="2"/>
  <c r="BC51" i="2"/>
  <c r="BI51" i="2"/>
  <c r="BB51" i="2"/>
  <c r="AH52" i="2"/>
  <c r="AN53" i="2"/>
  <c r="AM53" i="2"/>
  <c r="AL53" i="2"/>
  <c r="AO53" i="2"/>
  <c r="AK53" i="2"/>
  <c r="AJ53" i="2"/>
  <c r="AI53" i="2"/>
  <c r="S52" i="2"/>
  <c r="W53" i="2"/>
  <c r="V53" i="2"/>
  <c r="U53" i="2"/>
  <c r="X53" i="2"/>
  <c r="T53" i="2"/>
  <c r="H54" i="2"/>
  <c r="I55" i="2"/>
  <c r="J55" i="2"/>
  <c r="K55" i="2"/>
  <c r="Z44" i="2"/>
  <c r="AF45" i="2"/>
  <c r="AE45" i="2"/>
  <c r="AD45" i="2"/>
  <c r="AC45" i="2"/>
  <c r="AB45" i="2"/>
  <c r="AA45" i="2"/>
  <c r="M52" i="2"/>
  <c r="Q53" i="2"/>
  <c r="N53" i="2"/>
  <c r="O53" i="2"/>
  <c r="P53" i="2"/>
  <c r="H53" i="2" l="1"/>
  <c r="I54" i="2"/>
  <c r="J54" i="2"/>
  <c r="K54" i="2"/>
  <c r="BA49" i="2"/>
  <c r="BJ50" i="2"/>
  <c r="BI50" i="2"/>
  <c r="BH50" i="2"/>
  <c r="BG50" i="2"/>
  <c r="BF50" i="2"/>
  <c r="BE50" i="2"/>
  <c r="BD50" i="2"/>
  <c r="BC50" i="2"/>
  <c r="BB50" i="2"/>
  <c r="AQ51" i="2"/>
  <c r="AY52" i="2"/>
  <c r="AX52" i="2"/>
  <c r="AW52" i="2"/>
  <c r="AV52" i="2"/>
  <c r="AU52" i="2"/>
  <c r="AT52" i="2"/>
  <c r="AS52" i="2"/>
  <c r="AR52" i="2"/>
  <c r="M51" i="2"/>
  <c r="Q52" i="2"/>
  <c r="N52" i="2"/>
  <c r="O52" i="2"/>
  <c r="P52" i="2"/>
  <c r="S51" i="2"/>
  <c r="V52" i="2"/>
  <c r="U52" i="2"/>
  <c r="X52" i="2"/>
  <c r="W52" i="2"/>
  <c r="T52" i="2"/>
  <c r="D46" i="4"/>
  <c r="D47" i="4" s="1"/>
  <c r="B46" i="4"/>
  <c r="C46" i="4"/>
  <c r="C47" i="4" s="1"/>
  <c r="E46" i="4"/>
  <c r="E47" i="4" s="1"/>
  <c r="F46" i="4"/>
  <c r="AH51" i="2"/>
  <c r="AM52" i="2"/>
  <c r="AL52" i="2"/>
  <c r="AO52" i="2"/>
  <c r="AK52" i="2"/>
  <c r="AN52" i="2"/>
  <c r="AJ52" i="2"/>
  <c r="AI52" i="2"/>
  <c r="Z43" i="2"/>
  <c r="AD44" i="2"/>
  <c r="AE44" i="2"/>
  <c r="AA44" i="2"/>
  <c r="AF44" i="2"/>
  <c r="AB44" i="2"/>
  <c r="AC44" i="2"/>
  <c r="BL49" i="2"/>
  <c r="BQ50" i="2"/>
  <c r="BR50" i="2"/>
  <c r="BO50" i="2"/>
  <c r="BU50" i="2"/>
  <c r="BP50" i="2"/>
  <c r="BV50" i="2"/>
  <c r="BM50" i="2"/>
  <c r="BS50" i="2"/>
  <c r="BN50" i="2"/>
  <c r="BT50" i="2"/>
  <c r="D52" i="2"/>
  <c r="F53" i="2"/>
  <c r="E53" i="2"/>
  <c r="BL48" i="2" l="1"/>
  <c r="BR49" i="2"/>
  <c r="BQ49" i="2"/>
  <c r="BO49" i="2"/>
  <c r="BU49" i="2"/>
  <c r="BP49" i="2"/>
  <c r="BV49" i="2"/>
  <c r="BM49" i="2"/>
  <c r="BS49" i="2"/>
  <c r="BN49" i="2"/>
  <c r="BT49" i="2"/>
  <c r="D51" i="2"/>
  <c r="E52" i="2"/>
  <c r="F52" i="2"/>
  <c r="S50" i="2"/>
  <c r="U51" i="2"/>
  <c r="X51" i="2"/>
  <c r="W51" i="2"/>
  <c r="V51" i="2"/>
  <c r="T51" i="2"/>
  <c r="M50" i="2"/>
  <c r="Q51" i="2"/>
  <c r="N51" i="2"/>
  <c r="O51" i="2"/>
  <c r="P51" i="2"/>
  <c r="AH50" i="2"/>
  <c r="AL51" i="2"/>
  <c r="AO51" i="2"/>
  <c r="AK51" i="2"/>
  <c r="AN51" i="2"/>
  <c r="AM51" i="2"/>
  <c r="AI51" i="2"/>
  <c r="AJ51" i="2"/>
  <c r="B47" i="4"/>
  <c r="L46" i="4"/>
  <c r="AQ50" i="2"/>
  <c r="AY51" i="2"/>
  <c r="AX51" i="2"/>
  <c r="AW51" i="2"/>
  <c r="AV51" i="2"/>
  <c r="AU51" i="2"/>
  <c r="AT51" i="2"/>
  <c r="AS51" i="2"/>
  <c r="AR51" i="2"/>
  <c r="Z42" i="2"/>
  <c r="AF43" i="2"/>
  <c r="AE43" i="2"/>
  <c r="AD43" i="2"/>
  <c r="AC43" i="2"/>
  <c r="AB43" i="2"/>
  <c r="AA43" i="2"/>
  <c r="F47" i="4"/>
  <c r="BA48" i="2"/>
  <c r="BJ49" i="2"/>
  <c r="BI49" i="2"/>
  <c r="BH49" i="2"/>
  <c r="BG49" i="2"/>
  <c r="BF49" i="2"/>
  <c r="BE49" i="2"/>
  <c r="BD49" i="2"/>
  <c r="BC49" i="2"/>
  <c r="BB49" i="2"/>
  <c r="H52" i="2"/>
  <c r="K53" i="2"/>
  <c r="I53" i="2"/>
  <c r="J53" i="2"/>
  <c r="S49" i="2" l="1"/>
  <c r="X50" i="2"/>
  <c r="W50" i="2"/>
  <c r="V50" i="2"/>
  <c r="U50" i="2"/>
  <c r="T50" i="2"/>
  <c r="H51" i="2"/>
  <c r="J52" i="2"/>
  <c r="K52" i="2"/>
  <c r="I52" i="2"/>
  <c r="Z41" i="2"/>
  <c r="AF42" i="2"/>
  <c r="AE42" i="2"/>
  <c r="AD42" i="2"/>
  <c r="AC42" i="2"/>
  <c r="AB42" i="2"/>
  <c r="AA42" i="2"/>
  <c r="L47" i="4"/>
  <c r="AH49" i="2"/>
  <c r="AO50" i="2"/>
  <c r="AK50" i="2"/>
  <c r="AN50" i="2"/>
  <c r="AM50" i="2"/>
  <c r="AL50" i="2"/>
  <c r="AJ50" i="2"/>
  <c r="AI50" i="2"/>
  <c r="BA47" i="2"/>
  <c r="BG48" i="2"/>
  <c r="BF48" i="2"/>
  <c r="BI48" i="2"/>
  <c r="BH48" i="2"/>
  <c r="BJ48" i="2"/>
  <c r="BE48" i="2"/>
  <c r="BD48" i="2"/>
  <c r="BC48" i="2"/>
  <c r="BB48" i="2"/>
  <c r="AQ49" i="2"/>
  <c r="AY50" i="2"/>
  <c r="AX50" i="2"/>
  <c r="AW50" i="2"/>
  <c r="AV50" i="2"/>
  <c r="AU50" i="2"/>
  <c r="AT50" i="2"/>
  <c r="AS50" i="2"/>
  <c r="AR50" i="2"/>
  <c r="M49" i="2"/>
  <c r="Q50" i="2"/>
  <c r="N50" i="2"/>
  <c r="O50" i="2"/>
  <c r="P50" i="2"/>
  <c r="D50" i="2"/>
  <c r="F51" i="2"/>
  <c r="E51" i="2"/>
  <c r="BL47" i="2"/>
  <c r="BR48" i="2"/>
  <c r="BQ48" i="2"/>
  <c r="BO48" i="2"/>
  <c r="BU48" i="2"/>
  <c r="BP48" i="2"/>
  <c r="BV48" i="2"/>
  <c r="BM48" i="2"/>
  <c r="BS48" i="2"/>
  <c r="BN48" i="2"/>
  <c r="BT48" i="2"/>
  <c r="BL46" i="2" l="1"/>
  <c r="BR47" i="2"/>
  <c r="BQ47" i="2"/>
  <c r="BO47" i="2"/>
  <c r="BU47" i="2"/>
  <c r="BP47" i="2"/>
  <c r="BV47" i="2"/>
  <c r="BM47" i="2"/>
  <c r="BS47" i="2"/>
  <c r="BN47" i="2"/>
  <c r="BT47" i="2"/>
  <c r="M48" i="2"/>
  <c r="Q49" i="2"/>
  <c r="N49" i="2"/>
  <c r="O49" i="2"/>
  <c r="P49" i="2"/>
  <c r="BA46" i="2"/>
  <c r="BI47" i="2"/>
  <c r="BH47" i="2"/>
  <c r="BG47" i="2"/>
  <c r="BF47" i="2"/>
  <c r="BJ47" i="2"/>
  <c r="BE47" i="2"/>
  <c r="BD47" i="2"/>
  <c r="BC47" i="2"/>
  <c r="BB47" i="2"/>
  <c r="AH48" i="2"/>
  <c r="AN49" i="2"/>
  <c r="AM49" i="2"/>
  <c r="AL49" i="2"/>
  <c r="AO49" i="2"/>
  <c r="AK49" i="2"/>
  <c r="AJ49" i="2"/>
  <c r="AI49" i="2"/>
  <c r="H50" i="2"/>
  <c r="I51" i="2"/>
  <c r="J51" i="2"/>
  <c r="K51" i="2"/>
  <c r="AQ48" i="2"/>
  <c r="AY49" i="2"/>
  <c r="AX49" i="2"/>
  <c r="AW49" i="2"/>
  <c r="AV49" i="2"/>
  <c r="AU49" i="2"/>
  <c r="AT49" i="2"/>
  <c r="AS49" i="2"/>
  <c r="AR49" i="2"/>
  <c r="Z40" i="2"/>
  <c r="AF41" i="2"/>
  <c r="AE41" i="2"/>
  <c r="AD41" i="2"/>
  <c r="AC41" i="2"/>
  <c r="AB41" i="2"/>
  <c r="AA41" i="2"/>
  <c r="D49" i="2"/>
  <c r="E50" i="2"/>
  <c r="F50" i="2"/>
  <c r="S48" i="2"/>
  <c r="W49" i="2"/>
  <c r="V49" i="2"/>
  <c r="U49" i="2"/>
  <c r="X49" i="2"/>
  <c r="T49" i="2"/>
  <c r="M47" i="2" l="1"/>
  <c r="Q48" i="2"/>
  <c r="N48" i="2"/>
  <c r="O48" i="2"/>
  <c r="P48" i="2"/>
  <c r="AH47" i="2"/>
  <c r="AM48" i="2"/>
  <c r="AL48" i="2"/>
  <c r="AO48" i="2"/>
  <c r="AK48" i="2"/>
  <c r="AN48" i="2"/>
  <c r="AJ48" i="2"/>
  <c r="AI48" i="2"/>
  <c r="H49" i="2"/>
  <c r="I50" i="2"/>
  <c r="J50" i="2"/>
  <c r="K50" i="2"/>
  <c r="S47" i="2"/>
  <c r="V48" i="2"/>
  <c r="U48" i="2"/>
  <c r="X48" i="2"/>
  <c r="W48" i="2"/>
  <c r="T48" i="2"/>
  <c r="Z39" i="2"/>
  <c r="AE40" i="2"/>
  <c r="AF40" i="2"/>
  <c r="AB40" i="2"/>
  <c r="AA40" i="2"/>
  <c r="AC40" i="2"/>
  <c r="AD40" i="2"/>
  <c r="D48" i="2"/>
  <c r="F49" i="2"/>
  <c r="E49" i="2"/>
  <c r="AQ47" i="2"/>
  <c r="AY48" i="2"/>
  <c r="AX48" i="2"/>
  <c r="AW48" i="2"/>
  <c r="AV48" i="2"/>
  <c r="AU48" i="2"/>
  <c r="AT48" i="2"/>
  <c r="AS48" i="2"/>
  <c r="AR48" i="2"/>
  <c r="BA45" i="2"/>
  <c r="BJ46" i="2"/>
  <c r="BI46" i="2"/>
  <c r="BH46" i="2"/>
  <c r="BE46" i="2"/>
  <c r="BD46" i="2"/>
  <c r="BC46" i="2"/>
  <c r="BB46" i="2"/>
  <c r="BF46" i="2"/>
  <c r="BG46" i="2"/>
  <c r="BL45" i="2"/>
  <c r="BQ46" i="2"/>
  <c r="BR46" i="2"/>
  <c r="BO46" i="2"/>
  <c r="BU46" i="2"/>
  <c r="BP46" i="2"/>
  <c r="BV46" i="2"/>
  <c r="BM46" i="2"/>
  <c r="BS46" i="2"/>
  <c r="BN46" i="2"/>
  <c r="BT46" i="2"/>
  <c r="BA44" i="2" l="1"/>
  <c r="BJ45" i="2"/>
  <c r="BI45" i="2"/>
  <c r="BH45" i="2"/>
  <c r="BG45" i="2"/>
  <c r="BF45" i="2"/>
  <c r="BE45" i="2"/>
  <c r="BD45" i="2"/>
  <c r="BC45" i="2"/>
  <c r="BB45" i="2"/>
  <c r="D47" i="2"/>
  <c r="E48" i="2"/>
  <c r="F48" i="2"/>
  <c r="Z38" i="2"/>
  <c r="AF39" i="2"/>
  <c r="AE39" i="2"/>
  <c r="AD39" i="2"/>
  <c r="AC39" i="2"/>
  <c r="AB39" i="2"/>
  <c r="AA39" i="2"/>
  <c r="AQ46" i="2"/>
  <c r="AX47" i="2"/>
  <c r="AW47" i="2"/>
  <c r="AY47" i="2"/>
  <c r="AV47" i="2"/>
  <c r="AU47" i="2"/>
  <c r="AT47" i="2"/>
  <c r="AS47" i="2"/>
  <c r="AR47" i="2"/>
  <c r="S46" i="2"/>
  <c r="U47" i="2"/>
  <c r="X47" i="2"/>
  <c r="W47" i="2"/>
  <c r="V47" i="2"/>
  <c r="T47" i="2"/>
  <c r="H48" i="2"/>
  <c r="K49" i="2"/>
  <c r="I49" i="2"/>
  <c r="J49" i="2"/>
  <c r="AH46" i="2"/>
  <c r="AL47" i="2"/>
  <c r="AO47" i="2"/>
  <c r="AK47" i="2"/>
  <c r="AN47" i="2"/>
  <c r="AM47" i="2"/>
  <c r="AI47" i="2"/>
  <c r="AJ47" i="2"/>
  <c r="BL44" i="2"/>
  <c r="BR45" i="2"/>
  <c r="BQ45" i="2"/>
  <c r="BO45" i="2"/>
  <c r="BU45" i="2"/>
  <c r="BP45" i="2"/>
  <c r="BV45" i="2"/>
  <c r="BM45" i="2"/>
  <c r="BS45" i="2"/>
  <c r="BN45" i="2"/>
  <c r="BT45" i="2"/>
  <c r="M46" i="2"/>
  <c r="Q47" i="2"/>
  <c r="N47" i="2"/>
  <c r="O47" i="2"/>
  <c r="P47" i="2"/>
  <c r="D46" i="2" l="1"/>
  <c r="F47" i="2"/>
  <c r="E47" i="2"/>
  <c r="H47" i="2"/>
  <c r="J48" i="2"/>
  <c r="K48" i="2"/>
  <c r="I48" i="2"/>
  <c r="S45" i="2"/>
  <c r="X46" i="2"/>
  <c r="W46" i="2"/>
  <c r="V46" i="2"/>
  <c r="U46" i="2"/>
  <c r="T46" i="2"/>
  <c r="Z37" i="2"/>
  <c r="AF38" i="2"/>
  <c r="AE38" i="2"/>
  <c r="AD38" i="2"/>
  <c r="AC38" i="2"/>
  <c r="AB38" i="2"/>
  <c r="AA38" i="2"/>
  <c r="BL43" i="2"/>
  <c r="BR44" i="2"/>
  <c r="BQ44" i="2"/>
  <c r="BO44" i="2"/>
  <c r="BU44" i="2"/>
  <c r="BP44" i="2"/>
  <c r="BV44" i="2"/>
  <c r="BM44" i="2"/>
  <c r="BS44" i="2"/>
  <c r="BN44" i="2"/>
  <c r="BT44" i="2"/>
  <c r="AH45" i="2"/>
  <c r="AO46" i="2"/>
  <c r="AK46" i="2"/>
  <c r="AN46" i="2"/>
  <c r="AM46" i="2"/>
  <c r="AL46" i="2"/>
  <c r="AJ46" i="2"/>
  <c r="AI46" i="2"/>
  <c r="M45" i="2"/>
  <c r="Q46" i="2"/>
  <c r="N46" i="2"/>
  <c r="O46" i="2"/>
  <c r="P46" i="2"/>
  <c r="AQ45" i="2"/>
  <c r="AY46" i="2"/>
  <c r="AX46" i="2"/>
  <c r="AW46" i="2"/>
  <c r="AV46" i="2"/>
  <c r="AU46" i="2"/>
  <c r="AT46" i="2"/>
  <c r="AS46" i="2"/>
  <c r="AR46" i="2"/>
  <c r="BA43" i="2"/>
  <c r="BJ44" i="2"/>
  <c r="BG44" i="2"/>
  <c r="BF44" i="2"/>
  <c r="BH44" i="2"/>
  <c r="BI44" i="2"/>
  <c r="BE44" i="2"/>
  <c r="BD44" i="2"/>
  <c r="BC44" i="2"/>
  <c r="BB44" i="2"/>
  <c r="M44" i="2" l="1"/>
  <c r="Q45" i="2"/>
  <c r="N45" i="2"/>
  <c r="O45" i="2"/>
  <c r="P45" i="2"/>
  <c r="AH44" i="2"/>
  <c r="AN45" i="2"/>
  <c r="AM45" i="2"/>
  <c r="AL45" i="2"/>
  <c r="AO45" i="2"/>
  <c r="AK45" i="2"/>
  <c r="AJ45" i="2"/>
  <c r="AI45" i="2"/>
  <c r="S44" i="2"/>
  <c r="W45" i="2"/>
  <c r="V45" i="2"/>
  <c r="U45" i="2"/>
  <c r="X45" i="2"/>
  <c r="T45" i="2"/>
  <c r="H46" i="2"/>
  <c r="I47" i="2"/>
  <c r="J47" i="2"/>
  <c r="K47" i="2"/>
  <c r="BA42" i="2"/>
  <c r="BJ43" i="2"/>
  <c r="BI43" i="2"/>
  <c r="BG43" i="2"/>
  <c r="BF43" i="2"/>
  <c r="BE43" i="2"/>
  <c r="BD43" i="2"/>
  <c r="BC43" i="2"/>
  <c r="BH43" i="2"/>
  <c r="BB43" i="2"/>
  <c r="Z36" i="2"/>
  <c r="AF37" i="2"/>
  <c r="AE37" i="2"/>
  <c r="AD37" i="2"/>
  <c r="AC37" i="2"/>
  <c r="AB37" i="2"/>
  <c r="AA37" i="2"/>
  <c r="AQ44" i="2"/>
  <c r="AY45" i="2"/>
  <c r="AX45" i="2"/>
  <c r="AW45" i="2"/>
  <c r="AV45" i="2"/>
  <c r="AU45" i="2"/>
  <c r="AT45" i="2"/>
  <c r="AS45" i="2"/>
  <c r="AR45" i="2"/>
  <c r="BL42" i="2"/>
  <c r="BR43" i="2"/>
  <c r="BQ43" i="2"/>
  <c r="BO43" i="2"/>
  <c r="BU43" i="2"/>
  <c r="BP43" i="2"/>
  <c r="BV43" i="2"/>
  <c r="BM43" i="2"/>
  <c r="BS43" i="2"/>
  <c r="BN43" i="2"/>
  <c r="BT43" i="2"/>
  <c r="D45" i="2"/>
  <c r="E46" i="2"/>
  <c r="F46" i="2"/>
  <c r="H45" i="2" l="1"/>
  <c r="I46" i="2"/>
  <c r="J46" i="2"/>
  <c r="K46" i="2"/>
  <c r="BL41" i="2"/>
  <c r="BQ42" i="2"/>
  <c r="BR42" i="2"/>
  <c r="BO42" i="2"/>
  <c r="BU42" i="2"/>
  <c r="BP42" i="2"/>
  <c r="BV42" i="2"/>
  <c r="BM42" i="2"/>
  <c r="BS42" i="2"/>
  <c r="BN42" i="2"/>
  <c r="BT42" i="2"/>
  <c r="Z35" i="2"/>
  <c r="AF36" i="2"/>
  <c r="AB36" i="2"/>
  <c r="AC36" i="2"/>
  <c r="AA36" i="2"/>
  <c r="AD36" i="2"/>
  <c r="AE36" i="2"/>
  <c r="S43" i="2"/>
  <c r="V44" i="2"/>
  <c r="U44" i="2"/>
  <c r="X44" i="2"/>
  <c r="W44" i="2"/>
  <c r="T44" i="2"/>
  <c r="AH43" i="2"/>
  <c r="AM44" i="2"/>
  <c r="AL44" i="2"/>
  <c r="AO44" i="2"/>
  <c r="AK44" i="2"/>
  <c r="AN44" i="2"/>
  <c r="AJ44" i="2"/>
  <c r="AI44" i="2"/>
  <c r="BA41" i="2"/>
  <c r="BJ42" i="2"/>
  <c r="BI42" i="2"/>
  <c r="BH42" i="2"/>
  <c r="BG42" i="2"/>
  <c r="BF42" i="2"/>
  <c r="BE42" i="2"/>
  <c r="BD42" i="2"/>
  <c r="BC42" i="2"/>
  <c r="BB42" i="2"/>
  <c r="D44" i="2"/>
  <c r="F45" i="2"/>
  <c r="E45" i="2"/>
  <c r="AQ43" i="2"/>
  <c r="AY44" i="2"/>
  <c r="AX44" i="2"/>
  <c r="AW44" i="2"/>
  <c r="AV44" i="2"/>
  <c r="AU44" i="2"/>
  <c r="AT44" i="2"/>
  <c r="AS44" i="2"/>
  <c r="AR44" i="2"/>
  <c r="M43" i="2"/>
  <c r="Q44" i="2"/>
  <c r="N44" i="2"/>
  <c r="O44" i="2"/>
  <c r="P44" i="2"/>
  <c r="M42" i="2" l="1"/>
  <c r="Q43" i="2"/>
  <c r="N43" i="2"/>
  <c r="O43" i="2"/>
  <c r="P43" i="2"/>
  <c r="S42" i="2"/>
  <c r="U43" i="2"/>
  <c r="X43" i="2"/>
  <c r="W43" i="2"/>
  <c r="V43" i="2"/>
  <c r="T43" i="2"/>
  <c r="AQ42" i="2"/>
  <c r="AY43" i="2"/>
  <c r="AX43" i="2"/>
  <c r="AW43" i="2"/>
  <c r="AV43" i="2"/>
  <c r="AU43" i="2"/>
  <c r="AT43" i="2"/>
  <c r="AS43" i="2"/>
  <c r="AR43" i="2"/>
  <c r="Z34" i="2"/>
  <c r="AF35" i="2"/>
  <c r="AE35" i="2"/>
  <c r="AD35" i="2"/>
  <c r="AC35" i="2"/>
  <c r="AB35" i="2"/>
  <c r="AA35" i="2"/>
  <c r="D43" i="2"/>
  <c r="E44" i="2"/>
  <c r="F44" i="2"/>
  <c r="BA40" i="2"/>
  <c r="BJ41" i="2"/>
  <c r="BI41" i="2"/>
  <c r="BH41" i="2"/>
  <c r="BG41" i="2"/>
  <c r="BF41" i="2"/>
  <c r="BE41" i="2"/>
  <c r="BD41" i="2"/>
  <c r="BC41" i="2"/>
  <c r="BB41" i="2"/>
  <c r="AH42" i="2"/>
  <c r="AL43" i="2"/>
  <c r="AO43" i="2"/>
  <c r="AK43" i="2"/>
  <c r="AN43" i="2"/>
  <c r="AM43" i="2"/>
  <c r="AI43" i="2"/>
  <c r="AJ43" i="2"/>
  <c r="BL40" i="2"/>
  <c r="BQ41" i="2"/>
  <c r="BR41" i="2"/>
  <c r="BO41" i="2"/>
  <c r="BU41" i="2"/>
  <c r="BP41" i="2"/>
  <c r="BV41" i="2"/>
  <c r="BM41" i="2"/>
  <c r="BS41" i="2"/>
  <c r="BN41" i="2"/>
  <c r="BT41" i="2"/>
  <c r="H44" i="2"/>
  <c r="K45" i="2"/>
  <c r="I45" i="2"/>
  <c r="J45" i="2"/>
  <c r="H43" i="2" l="1"/>
  <c r="J44" i="2"/>
  <c r="K44" i="2"/>
  <c r="I44" i="2"/>
  <c r="AQ41" i="2"/>
  <c r="AY42" i="2"/>
  <c r="AX42" i="2"/>
  <c r="AW42" i="2"/>
  <c r="AV42" i="2"/>
  <c r="AU42" i="2"/>
  <c r="AT42" i="2"/>
  <c r="AS42" i="2"/>
  <c r="AR42" i="2"/>
  <c r="BA39" i="2"/>
  <c r="BG40" i="2"/>
  <c r="BF40" i="2"/>
  <c r="BJ40" i="2"/>
  <c r="BI40" i="2"/>
  <c r="BH40" i="2"/>
  <c r="BE40" i="2"/>
  <c r="BD40" i="2"/>
  <c r="BC40" i="2"/>
  <c r="BB40" i="2"/>
  <c r="BL39" i="2"/>
  <c r="BR40" i="2"/>
  <c r="BQ40" i="2"/>
  <c r="BO40" i="2"/>
  <c r="BU40" i="2"/>
  <c r="BP40" i="2"/>
  <c r="BV40" i="2"/>
  <c r="BM40" i="2"/>
  <c r="BS40" i="2"/>
  <c r="BN40" i="2"/>
  <c r="BT40" i="2"/>
  <c r="AH41" i="2"/>
  <c r="AO42" i="2"/>
  <c r="AK42" i="2"/>
  <c r="AN42" i="2"/>
  <c r="AM42" i="2"/>
  <c r="AL42" i="2"/>
  <c r="AJ42" i="2"/>
  <c r="AI42" i="2"/>
  <c r="D42" i="2"/>
  <c r="F43" i="2"/>
  <c r="E43" i="2"/>
  <c r="S41" i="2"/>
  <c r="X42" i="2"/>
  <c r="W42" i="2"/>
  <c r="V42" i="2"/>
  <c r="U42" i="2"/>
  <c r="T42" i="2"/>
  <c r="Z33" i="2"/>
  <c r="AF34" i="2"/>
  <c r="AE34" i="2"/>
  <c r="AD34" i="2"/>
  <c r="AC34" i="2"/>
  <c r="AB34" i="2"/>
  <c r="AA34" i="2"/>
  <c r="M41" i="2"/>
  <c r="Q42" i="2"/>
  <c r="N42" i="2"/>
  <c r="O42" i="2"/>
  <c r="P42" i="2"/>
  <c r="Z32" i="2" l="1"/>
  <c r="AF33" i="2"/>
  <c r="AE33" i="2"/>
  <c r="AD33" i="2"/>
  <c r="AC33" i="2"/>
  <c r="AB33" i="2"/>
  <c r="AA33" i="2"/>
  <c r="BL38" i="2"/>
  <c r="BR39" i="2"/>
  <c r="BQ39" i="2"/>
  <c r="BO39" i="2"/>
  <c r="BU39" i="2"/>
  <c r="BP39" i="2"/>
  <c r="BV39" i="2"/>
  <c r="BM39" i="2"/>
  <c r="BS39" i="2"/>
  <c r="BN39" i="2"/>
  <c r="BT39" i="2"/>
  <c r="D41" i="2"/>
  <c r="E42" i="2"/>
  <c r="F42" i="2"/>
  <c r="AH40" i="2"/>
  <c r="AN41" i="2"/>
  <c r="AM41" i="2"/>
  <c r="AL41" i="2"/>
  <c r="AO41" i="2"/>
  <c r="AK41" i="2"/>
  <c r="AJ41" i="2"/>
  <c r="AI41" i="2"/>
  <c r="S40" i="2"/>
  <c r="W41" i="2"/>
  <c r="V41" i="2"/>
  <c r="U41" i="2"/>
  <c r="X41" i="2"/>
  <c r="T41" i="2"/>
  <c r="BA38" i="2"/>
  <c r="BJ39" i="2"/>
  <c r="BI39" i="2"/>
  <c r="BH39" i="2"/>
  <c r="BG39" i="2"/>
  <c r="BF39" i="2"/>
  <c r="BE39" i="2"/>
  <c r="BD39" i="2"/>
  <c r="BC39" i="2"/>
  <c r="BB39" i="2"/>
  <c r="M40" i="2"/>
  <c r="Q41" i="2"/>
  <c r="N41" i="2"/>
  <c r="O41" i="2"/>
  <c r="P41" i="2"/>
  <c r="AQ40" i="2"/>
  <c r="AY41" i="2"/>
  <c r="AX41" i="2"/>
  <c r="AW41" i="2"/>
  <c r="AV41" i="2"/>
  <c r="AU41" i="2"/>
  <c r="AT41" i="2"/>
  <c r="AS41" i="2"/>
  <c r="AR41" i="2"/>
  <c r="H42" i="2"/>
  <c r="I43" i="2"/>
  <c r="J43" i="2"/>
  <c r="K43" i="2"/>
  <c r="BA37" i="2" l="1"/>
  <c r="BJ38" i="2"/>
  <c r="BI38" i="2"/>
  <c r="BH38" i="2"/>
  <c r="BE38" i="2"/>
  <c r="BD38" i="2"/>
  <c r="BC38" i="2"/>
  <c r="BB38" i="2"/>
  <c r="BG38" i="2"/>
  <c r="BF38" i="2"/>
  <c r="D40" i="2"/>
  <c r="F41" i="2"/>
  <c r="E41" i="2"/>
  <c r="M39" i="2"/>
  <c r="Q40" i="2"/>
  <c r="N40" i="2"/>
  <c r="O40" i="2"/>
  <c r="P40" i="2"/>
  <c r="S39" i="2"/>
  <c r="V40" i="2"/>
  <c r="U40" i="2"/>
  <c r="X40" i="2"/>
  <c r="W40" i="2"/>
  <c r="T40" i="2"/>
  <c r="AH39" i="2"/>
  <c r="AM40" i="2"/>
  <c r="AL40" i="2"/>
  <c r="AO40" i="2"/>
  <c r="AK40" i="2"/>
  <c r="AN40" i="2"/>
  <c r="AJ40" i="2"/>
  <c r="AI40" i="2"/>
  <c r="H41" i="2"/>
  <c r="I42" i="2"/>
  <c r="J42" i="2"/>
  <c r="K42" i="2"/>
  <c r="BL37" i="2"/>
  <c r="BR38" i="2"/>
  <c r="BQ38" i="2"/>
  <c r="BO38" i="2"/>
  <c r="BU38" i="2"/>
  <c r="BP38" i="2"/>
  <c r="BV38" i="2"/>
  <c r="BM38" i="2"/>
  <c r="BS38" i="2"/>
  <c r="BN38" i="2"/>
  <c r="BT38" i="2"/>
  <c r="AQ39" i="2"/>
  <c r="AY40" i="2"/>
  <c r="AX40" i="2"/>
  <c r="AW40" i="2"/>
  <c r="AV40" i="2"/>
  <c r="AU40" i="2"/>
  <c r="AT40" i="2"/>
  <c r="AS40" i="2"/>
  <c r="AR40" i="2"/>
  <c r="Z31" i="2"/>
  <c r="AC32" i="2"/>
  <c r="AD32" i="2"/>
  <c r="AA32" i="2"/>
  <c r="AE32" i="2"/>
  <c r="AF32" i="2"/>
  <c r="AB32" i="2"/>
  <c r="S38" i="2" l="1"/>
  <c r="U39" i="2"/>
  <c r="X39" i="2"/>
  <c r="W39" i="2"/>
  <c r="V39" i="2"/>
  <c r="T39" i="2"/>
  <c r="M38" i="2"/>
  <c r="Q39" i="2"/>
  <c r="N39" i="2"/>
  <c r="O39" i="2"/>
  <c r="P39" i="2"/>
  <c r="AQ38" i="2"/>
  <c r="AX39" i="2"/>
  <c r="AW39" i="2"/>
  <c r="AY39" i="2"/>
  <c r="AV39" i="2"/>
  <c r="AU39" i="2"/>
  <c r="AT39" i="2"/>
  <c r="AS39" i="2"/>
  <c r="AR39" i="2"/>
  <c r="D39" i="2"/>
  <c r="E40" i="2"/>
  <c r="F40" i="2"/>
  <c r="Z30" i="2"/>
  <c r="AF31" i="2"/>
  <c r="AE31" i="2"/>
  <c r="AD31" i="2"/>
  <c r="AC31" i="2"/>
  <c r="AB31" i="2"/>
  <c r="AA31" i="2"/>
  <c r="BL36" i="2"/>
  <c r="BR37" i="2"/>
  <c r="BQ37" i="2"/>
  <c r="BO37" i="2"/>
  <c r="BU37" i="2"/>
  <c r="BP37" i="2"/>
  <c r="BV37" i="2"/>
  <c r="BM37" i="2"/>
  <c r="BS37" i="2"/>
  <c r="BN37" i="2"/>
  <c r="BT37" i="2"/>
  <c r="H40" i="2"/>
  <c r="K41" i="2"/>
  <c r="I41" i="2"/>
  <c r="J41" i="2"/>
  <c r="AH38" i="2"/>
  <c r="AL39" i="2"/>
  <c r="AO39" i="2"/>
  <c r="AK39" i="2"/>
  <c r="AN39" i="2"/>
  <c r="AM39" i="2"/>
  <c r="AI39" i="2"/>
  <c r="AJ39" i="2"/>
  <c r="BA36" i="2"/>
  <c r="BJ37" i="2"/>
  <c r="BI37" i="2"/>
  <c r="BH37" i="2"/>
  <c r="BG37" i="2"/>
  <c r="BF37" i="2"/>
  <c r="BE37" i="2"/>
  <c r="BD37" i="2"/>
  <c r="BC37" i="2"/>
  <c r="BB37" i="2"/>
  <c r="Z29" i="2" l="1"/>
  <c r="AF30" i="2"/>
  <c r="AE30" i="2"/>
  <c r="AD30" i="2"/>
  <c r="AC30" i="2"/>
  <c r="AB30" i="2"/>
  <c r="AA30" i="2"/>
  <c r="BL35" i="2"/>
  <c r="BR36" i="2"/>
  <c r="BQ36" i="2"/>
  <c r="BO36" i="2"/>
  <c r="BU36" i="2"/>
  <c r="BP36" i="2"/>
  <c r="BV36" i="2"/>
  <c r="BM36" i="2"/>
  <c r="BS36" i="2"/>
  <c r="BN36" i="2"/>
  <c r="BT36" i="2"/>
  <c r="M37" i="2"/>
  <c r="Q38" i="2"/>
  <c r="N38" i="2"/>
  <c r="O38" i="2"/>
  <c r="P38" i="2"/>
  <c r="AQ37" i="2"/>
  <c r="AY38" i="2"/>
  <c r="AX38" i="2"/>
  <c r="AW38" i="2"/>
  <c r="AV38" i="2"/>
  <c r="AU38" i="2"/>
  <c r="AT38" i="2"/>
  <c r="AS38" i="2"/>
  <c r="AR38" i="2"/>
  <c r="BA35" i="2"/>
  <c r="BJ36" i="2"/>
  <c r="BG36" i="2"/>
  <c r="BF36" i="2"/>
  <c r="BI36" i="2"/>
  <c r="BH36" i="2"/>
  <c r="BE36" i="2"/>
  <c r="BD36" i="2"/>
  <c r="BC36" i="2"/>
  <c r="BB36" i="2"/>
  <c r="AH37" i="2"/>
  <c r="AO38" i="2"/>
  <c r="AK38" i="2"/>
  <c r="AN38" i="2"/>
  <c r="AM38" i="2"/>
  <c r="AL38" i="2"/>
  <c r="AJ38" i="2"/>
  <c r="AI38" i="2"/>
  <c r="H39" i="2"/>
  <c r="J40" i="2"/>
  <c r="K40" i="2"/>
  <c r="I40" i="2"/>
  <c r="D38" i="2"/>
  <c r="F39" i="2"/>
  <c r="E39" i="2"/>
  <c r="S37" i="2"/>
  <c r="X38" i="2"/>
  <c r="W38" i="2"/>
  <c r="V38" i="2"/>
  <c r="U38" i="2"/>
  <c r="T38" i="2"/>
  <c r="H38" i="2" l="1"/>
  <c r="I39" i="2"/>
  <c r="J39" i="2"/>
  <c r="K39" i="2"/>
  <c r="S36" i="2"/>
  <c r="W37" i="2"/>
  <c r="V37" i="2"/>
  <c r="U37" i="2"/>
  <c r="X37" i="2"/>
  <c r="T37" i="2"/>
  <c r="AQ36" i="2"/>
  <c r="AY37" i="2"/>
  <c r="AX37" i="2"/>
  <c r="AW37" i="2"/>
  <c r="AV37" i="2"/>
  <c r="AU37" i="2"/>
  <c r="AT37" i="2"/>
  <c r="AS37" i="2"/>
  <c r="AR37" i="2"/>
  <c r="BL34" i="2"/>
  <c r="BR35" i="2"/>
  <c r="BQ35" i="2"/>
  <c r="BO35" i="2"/>
  <c r="BU35" i="2"/>
  <c r="BP35" i="2"/>
  <c r="BV35" i="2"/>
  <c r="BM35" i="2"/>
  <c r="BS35" i="2"/>
  <c r="BN35" i="2"/>
  <c r="BT35" i="2"/>
  <c r="D37" i="2"/>
  <c r="E38" i="2"/>
  <c r="F38" i="2"/>
  <c r="AH36" i="2"/>
  <c r="AN37" i="2"/>
  <c r="AM37" i="2"/>
  <c r="AL37" i="2"/>
  <c r="AO37" i="2"/>
  <c r="AK37" i="2"/>
  <c r="AJ37" i="2"/>
  <c r="AI37" i="2"/>
  <c r="M36" i="2"/>
  <c r="Q37" i="2"/>
  <c r="N37" i="2"/>
  <c r="O37" i="2"/>
  <c r="P37" i="2"/>
  <c r="BA34" i="2"/>
  <c r="BJ35" i="2"/>
  <c r="BH35" i="2"/>
  <c r="BG35" i="2"/>
  <c r="BF35" i="2"/>
  <c r="BE35" i="2"/>
  <c r="BD35" i="2"/>
  <c r="BC35" i="2"/>
  <c r="BI35" i="2"/>
  <c r="BB35" i="2"/>
  <c r="Z28" i="2"/>
  <c r="AF29" i="2"/>
  <c r="AE29" i="2"/>
  <c r="AD29" i="2"/>
  <c r="AC29" i="2"/>
  <c r="AB29" i="2"/>
  <c r="AA29" i="2"/>
  <c r="BL33" i="2" l="1"/>
  <c r="BR34" i="2"/>
  <c r="BQ34" i="2"/>
  <c r="BO34" i="2"/>
  <c r="BU34" i="2"/>
  <c r="BP34" i="2"/>
  <c r="BV34" i="2"/>
  <c r="BM34" i="2"/>
  <c r="BS34" i="2"/>
  <c r="BN34" i="2"/>
  <c r="BT34" i="2"/>
  <c r="BA33" i="2"/>
  <c r="BJ34" i="2"/>
  <c r="BI34" i="2"/>
  <c r="BH34" i="2"/>
  <c r="BG34" i="2"/>
  <c r="BF34" i="2"/>
  <c r="BE34" i="2"/>
  <c r="BD34" i="2"/>
  <c r="BC34" i="2"/>
  <c r="BB34" i="2"/>
  <c r="M35" i="2"/>
  <c r="Q36" i="2"/>
  <c r="N36" i="2"/>
  <c r="O36" i="2"/>
  <c r="P36" i="2"/>
  <c r="AH35" i="2"/>
  <c r="AM36" i="2"/>
  <c r="AL36" i="2"/>
  <c r="AO36" i="2"/>
  <c r="AK36" i="2"/>
  <c r="AN36" i="2"/>
  <c r="AJ36" i="2"/>
  <c r="AI36" i="2"/>
  <c r="D36" i="2"/>
  <c r="F37" i="2"/>
  <c r="E37" i="2"/>
  <c r="AQ35" i="2"/>
  <c r="AY36" i="2"/>
  <c r="AX36" i="2"/>
  <c r="AW36" i="2"/>
  <c r="AV36" i="2"/>
  <c r="AU36" i="2"/>
  <c r="AT36" i="2"/>
  <c r="AS36" i="2"/>
  <c r="AR36" i="2"/>
  <c r="Z27" i="2"/>
  <c r="AD28" i="2"/>
  <c r="AE28" i="2"/>
  <c r="AA28" i="2"/>
  <c r="AF28" i="2"/>
  <c r="AB28" i="2"/>
  <c r="AC28" i="2"/>
  <c r="S35" i="2"/>
  <c r="V36" i="2"/>
  <c r="U36" i="2"/>
  <c r="X36" i="2"/>
  <c r="W36" i="2"/>
  <c r="T36" i="2"/>
  <c r="H37" i="2"/>
  <c r="I38" i="2"/>
  <c r="J38" i="2"/>
  <c r="K38" i="2"/>
  <c r="Z26" i="2" l="1"/>
  <c r="AF27" i="2"/>
  <c r="AE27" i="2"/>
  <c r="AD27" i="2"/>
  <c r="AC27" i="2"/>
  <c r="AB27" i="2"/>
  <c r="AA27" i="2"/>
  <c r="D35" i="2"/>
  <c r="E36" i="2"/>
  <c r="F36" i="2"/>
  <c r="AH34" i="2"/>
  <c r="AL35" i="2"/>
  <c r="AO35" i="2"/>
  <c r="AK35" i="2"/>
  <c r="AN35" i="2"/>
  <c r="AM35" i="2"/>
  <c r="AI35" i="2"/>
  <c r="AJ35" i="2"/>
  <c r="BA32" i="2"/>
  <c r="BJ33" i="2"/>
  <c r="BI33" i="2"/>
  <c r="BH33" i="2"/>
  <c r="BG33" i="2"/>
  <c r="BF33" i="2"/>
  <c r="BE33" i="2"/>
  <c r="BD33" i="2"/>
  <c r="BC33" i="2"/>
  <c r="BB33" i="2"/>
  <c r="S34" i="2"/>
  <c r="U35" i="2"/>
  <c r="X35" i="2"/>
  <c r="W35" i="2"/>
  <c r="V35" i="2"/>
  <c r="T35" i="2"/>
  <c r="AQ34" i="2"/>
  <c r="AY35" i="2"/>
  <c r="AX35" i="2"/>
  <c r="AW35" i="2"/>
  <c r="AV35" i="2"/>
  <c r="AU35" i="2"/>
  <c r="AT35" i="2"/>
  <c r="AS35" i="2"/>
  <c r="AR35" i="2"/>
  <c r="M34" i="2"/>
  <c r="Q35" i="2"/>
  <c r="N35" i="2"/>
  <c r="O35" i="2"/>
  <c r="P35" i="2"/>
  <c r="H36" i="2"/>
  <c r="K37" i="2"/>
  <c r="I37" i="2"/>
  <c r="J37" i="2"/>
  <c r="BL32" i="2"/>
  <c r="BR33" i="2"/>
  <c r="BQ33" i="2"/>
  <c r="BO33" i="2"/>
  <c r="BU33" i="2"/>
  <c r="BP33" i="2"/>
  <c r="BV33" i="2"/>
  <c r="BM33" i="2"/>
  <c r="BS33" i="2"/>
  <c r="BN33" i="2"/>
  <c r="BT33" i="2"/>
  <c r="BA31" i="2" l="1"/>
  <c r="BG32" i="2"/>
  <c r="BF32" i="2"/>
  <c r="BI32" i="2"/>
  <c r="BH32" i="2"/>
  <c r="BJ32" i="2"/>
  <c r="BE32" i="2"/>
  <c r="BD32" i="2"/>
  <c r="BC32" i="2"/>
  <c r="BB32" i="2"/>
  <c r="AH33" i="2"/>
  <c r="AO34" i="2"/>
  <c r="AK34" i="2"/>
  <c r="AN34" i="2"/>
  <c r="AM34" i="2"/>
  <c r="AL34" i="2"/>
  <c r="AJ34" i="2"/>
  <c r="AI34" i="2"/>
  <c r="BL31" i="2"/>
  <c r="BR32" i="2"/>
  <c r="BQ32" i="2"/>
  <c r="BO32" i="2"/>
  <c r="BU32" i="2"/>
  <c r="BP32" i="2"/>
  <c r="BV32" i="2"/>
  <c r="BM32" i="2"/>
  <c r="BS32" i="2"/>
  <c r="BN32" i="2"/>
  <c r="BT32" i="2"/>
  <c r="H35" i="2"/>
  <c r="J36" i="2"/>
  <c r="K36" i="2"/>
  <c r="I36" i="2"/>
  <c r="S33" i="2"/>
  <c r="X34" i="2"/>
  <c r="W34" i="2"/>
  <c r="V34" i="2"/>
  <c r="U34" i="2"/>
  <c r="T34" i="2"/>
  <c r="AQ33" i="2"/>
  <c r="AY34" i="2"/>
  <c r="AX34" i="2"/>
  <c r="AW34" i="2"/>
  <c r="AV34" i="2"/>
  <c r="AU34" i="2"/>
  <c r="AT34" i="2"/>
  <c r="AS34" i="2"/>
  <c r="AR34" i="2"/>
  <c r="M33" i="2"/>
  <c r="Q34" i="2"/>
  <c r="N34" i="2"/>
  <c r="O34" i="2"/>
  <c r="P34" i="2"/>
  <c r="D34" i="2"/>
  <c r="F35" i="2"/>
  <c r="E35" i="2"/>
  <c r="Z25" i="2"/>
  <c r="AF26" i="2"/>
  <c r="AE26" i="2"/>
  <c r="AD26" i="2"/>
  <c r="AC26" i="2"/>
  <c r="AB26" i="2"/>
  <c r="AA26" i="2"/>
  <c r="BL30" i="2" l="1"/>
  <c r="BR31" i="2"/>
  <c r="BQ31" i="2"/>
  <c r="BO31" i="2"/>
  <c r="BU31" i="2"/>
  <c r="BP31" i="2"/>
  <c r="BV31" i="2"/>
  <c r="BM31" i="2"/>
  <c r="BS31" i="2"/>
  <c r="BN31" i="2"/>
  <c r="BT31" i="2"/>
  <c r="AH32" i="2"/>
  <c r="AN33" i="2"/>
  <c r="AM33" i="2"/>
  <c r="AL33" i="2"/>
  <c r="AO33" i="2"/>
  <c r="AK33" i="2"/>
  <c r="AJ33" i="2"/>
  <c r="AI33" i="2"/>
  <c r="D33" i="2"/>
  <c r="E34" i="2"/>
  <c r="F34" i="2"/>
  <c r="S32" i="2"/>
  <c r="W33" i="2"/>
  <c r="V33" i="2"/>
  <c r="U33" i="2"/>
  <c r="X33" i="2"/>
  <c r="T33" i="2"/>
  <c r="H34" i="2"/>
  <c r="I35" i="2"/>
  <c r="J35" i="2"/>
  <c r="K35" i="2"/>
  <c r="AQ32" i="2"/>
  <c r="AY33" i="2"/>
  <c r="AX33" i="2"/>
  <c r="AW33" i="2"/>
  <c r="AV33" i="2"/>
  <c r="AU33" i="2"/>
  <c r="AT33" i="2"/>
  <c r="AS33" i="2"/>
  <c r="AR33" i="2"/>
  <c r="Z24" i="2"/>
  <c r="AF25" i="2"/>
  <c r="AE25" i="2"/>
  <c r="AD25" i="2"/>
  <c r="AC25" i="2"/>
  <c r="AB25" i="2"/>
  <c r="AA25" i="2"/>
  <c r="M32" i="2"/>
  <c r="Q33" i="2"/>
  <c r="N33" i="2"/>
  <c r="O33" i="2"/>
  <c r="P33" i="2"/>
  <c r="BA30" i="2"/>
  <c r="BI31" i="2"/>
  <c r="BH31" i="2"/>
  <c r="BG31" i="2"/>
  <c r="BF31" i="2"/>
  <c r="BJ31" i="2"/>
  <c r="BE31" i="2"/>
  <c r="BD31" i="2"/>
  <c r="BC31" i="2"/>
  <c r="BB31" i="2"/>
  <c r="S31" i="2" l="1"/>
  <c r="V32" i="2"/>
  <c r="U32" i="2"/>
  <c r="X32" i="2"/>
  <c r="W32" i="2"/>
  <c r="T32" i="2"/>
  <c r="BA29" i="2"/>
  <c r="BJ30" i="2"/>
  <c r="BI30" i="2"/>
  <c r="BH30" i="2"/>
  <c r="BE30" i="2"/>
  <c r="BD30" i="2"/>
  <c r="BC30" i="2"/>
  <c r="BB30" i="2"/>
  <c r="BG30" i="2"/>
  <c r="BF30" i="2"/>
  <c r="Z23" i="2"/>
  <c r="AE24" i="2"/>
  <c r="AF24" i="2"/>
  <c r="AB24" i="2"/>
  <c r="AA24" i="2"/>
  <c r="AC24" i="2"/>
  <c r="AD24" i="2"/>
  <c r="D32" i="2"/>
  <c r="F33" i="2"/>
  <c r="E33" i="2"/>
  <c r="AH31" i="2"/>
  <c r="AM32" i="2"/>
  <c r="AL32" i="2"/>
  <c r="AO32" i="2"/>
  <c r="AK32" i="2"/>
  <c r="AN32" i="2"/>
  <c r="AJ32" i="2"/>
  <c r="AI32" i="2"/>
  <c r="M31" i="2"/>
  <c r="Q32" i="2"/>
  <c r="N32" i="2"/>
  <c r="O32" i="2"/>
  <c r="P32" i="2"/>
  <c r="AQ31" i="2"/>
  <c r="AY32" i="2"/>
  <c r="AX32" i="2"/>
  <c r="AW32" i="2"/>
  <c r="AV32" i="2"/>
  <c r="AU32" i="2"/>
  <c r="AT32" i="2"/>
  <c r="AS32" i="2"/>
  <c r="AR32" i="2"/>
  <c r="H33" i="2"/>
  <c r="I34" i="2"/>
  <c r="J34" i="2"/>
  <c r="K34" i="2"/>
  <c r="BL29" i="2"/>
  <c r="BQ30" i="2"/>
  <c r="BR30" i="2"/>
  <c r="BO30" i="2"/>
  <c r="BU30" i="2"/>
  <c r="BP30" i="2"/>
  <c r="BV30" i="2"/>
  <c r="BM30" i="2"/>
  <c r="BS30" i="2"/>
  <c r="BN30" i="2"/>
  <c r="BT30" i="2"/>
  <c r="M30" i="2" l="1"/>
  <c r="Q31" i="2"/>
  <c r="N31" i="2"/>
  <c r="O31" i="2"/>
  <c r="P31" i="2"/>
  <c r="AH30" i="2"/>
  <c r="AL31" i="2"/>
  <c r="AO31" i="2"/>
  <c r="AK31" i="2"/>
  <c r="AN31" i="2"/>
  <c r="AM31" i="2"/>
  <c r="AI31" i="2"/>
  <c r="AJ31" i="2"/>
  <c r="BA28" i="2"/>
  <c r="BJ29" i="2"/>
  <c r="BI29" i="2"/>
  <c r="BH29" i="2"/>
  <c r="BG29" i="2"/>
  <c r="BF29" i="2"/>
  <c r="BE29" i="2"/>
  <c r="BD29" i="2"/>
  <c r="BC29" i="2"/>
  <c r="BB29" i="2"/>
  <c r="AQ30" i="2"/>
  <c r="AX31" i="2"/>
  <c r="AW31" i="2"/>
  <c r="AY31" i="2"/>
  <c r="AV31" i="2"/>
  <c r="AU31" i="2"/>
  <c r="AT31" i="2"/>
  <c r="AS31" i="2"/>
  <c r="AR31" i="2"/>
  <c r="D31" i="2"/>
  <c r="E32" i="2"/>
  <c r="F32" i="2"/>
  <c r="BL28" i="2"/>
  <c r="BR29" i="2"/>
  <c r="BQ29" i="2"/>
  <c r="BO29" i="2"/>
  <c r="BU29" i="2"/>
  <c r="BP29" i="2"/>
  <c r="BV29" i="2"/>
  <c r="BM29" i="2"/>
  <c r="BS29" i="2"/>
  <c r="BN29" i="2"/>
  <c r="BT29" i="2"/>
  <c r="H32" i="2"/>
  <c r="K33" i="2"/>
  <c r="I33" i="2"/>
  <c r="J33" i="2"/>
  <c r="Z22" i="2"/>
  <c r="AF23" i="2"/>
  <c r="AE23" i="2"/>
  <c r="AD23" i="2"/>
  <c r="AC23" i="2"/>
  <c r="AB23" i="2"/>
  <c r="AA23" i="2"/>
  <c r="S30" i="2"/>
  <c r="U31" i="2"/>
  <c r="X31" i="2"/>
  <c r="W31" i="2"/>
  <c r="V31" i="2"/>
  <c r="T31" i="2"/>
  <c r="AQ29" i="2" l="1"/>
  <c r="AY30" i="2"/>
  <c r="AX30" i="2"/>
  <c r="AW30" i="2"/>
  <c r="AV30" i="2"/>
  <c r="AU30" i="2"/>
  <c r="AT30" i="2"/>
  <c r="AS30" i="2"/>
  <c r="AR30" i="2"/>
  <c r="H31" i="2"/>
  <c r="J32" i="2"/>
  <c r="K32" i="2"/>
  <c r="I32" i="2"/>
  <c r="BL27" i="2"/>
  <c r="BR28" i="2"/>
  <c r="BQ28" i="2"/>
  <c r="BO28" i="2"/>
  <c r="BU28" i="2"/>
  <c r="BP28" i="2"/>
  <c r="BV28" i="2"/>
  <c r="BM28" i="2"/>
  <c r="BS28" i="2"/>
  <c r="BN28" i="2"/>
  <c r="BT28" i="2"/>
  <c r="S29" i="2"/>
  <c r="X30" i="2"/>
  <c r="W30" i="2"/>
  <c r="V30" i="2"/>
  <c r="U30" i="2"/>
  <c r="T30" i="2"/>
  <c r="BA27" i="2"/>
  <c r="BJ28" i="2"/>
  <c r="BG28" i="2"/>
  <c r="BF28" i="2"/>
  <c r="BH28" i="2"/>
  <c r="BI28" i="2"/>
  <c r="BE28" i="2"/>
  <c r="BD28" i="2"/>
  <c r="BC28" i="2"/>
  <c r="BB28" i="2"/>
  <c r="AH29" i="2"/>
  <c r="AO30" i="2"/>
  <c r="AK30" i="2"/>
  <c r="AN30" i="2"/>
  <c r="AM30" i="2"/>
  <c r="AL30" i="2"/>
  <c r="AJ30" i="2"/>
  <c r="AI30" i="2"/>
  <c r="Z21" i="2"/>
  <c r="AF22" i="2"/>
  <c r="AE22" i="2"/>
  <c r="AD22" i="2"/>
  <c r="AC22" i="2"/>
  <c r="AB22" i="2"/>
  <c r="AA22" i="2"/>
  <c r="D30" i="2"/>
  <c r="F31" i="2"/>
  <c r="E31" i="2"/>
  <c r="M29" i="2"/>
  <c r="Q30" i="2"/>
  <c r="N30" i="2"/>
  <c r="O30" i="2"/>
  <c r="P30" i="2"/>
  <c r="D29" i="2" l="1"/>
  <c r="E30" i="2"/>
  <c r="F30" i="2"/>
  <c r="BA26" i="2"/>
  <c r="BJ27" i="2"/>
  <c r="BI27" i="2"/>
  <c r="BG27" i="2"/>
  <c r="BF27" i="2"/>
  <c r="BE27" i="2"/>
  <c r="BD27" i="2"/>
  <c r="BC27" i="2"/>
  <c r="BH27" i="2"/>
  <c r="BB27" i="2"/>
  <c r="M28" i="2"/>
  <c r="Q29" i="2"/>
  <c r="N29" i="2"/>
  <c r="O29" i="2"/>
  <c r="P29" i="2"/>
  <c r="BL26" i="2"/>
  <c r="BR27" i="2"/>
  <c r="BQ27" i="2"/>
  <c r="BO27" i="2"/>
  <c r="BU27" i="2"/>
  <c r="BP27" i="2"/>
  <c r="BV27" i="2"/>
  <c r="BM27" i="2"/>
  <c r="BS27" i="2"/>
  <c r="BN27" i="2"/>
  <c r="BT27" i="2"/>
  <c r="H30" i="2"/>
  <c r="I31" i="2"/>
  <c r="J31" i="2"/>
  <c r="K31" i="2"/>
  <c r="Z20" i="2"/>
  <c r="AF21" i="2"/>
  <c r="AE21" i="2"/>
  <c r="AD21" i="2"/>
  <c r="AC21" i="2"/>
  <c r="AB21" i="2"/>
  <c r="AA21" i="2"/>
  <c r="AH28" i="2"/>
  <c r="AN29" i="2"/>
  <c r="AM29" i="2"/>
  <c r="AL29" i="2"/>
  <c r="AO29" i="2"/>
  <c r="AK29" i="2"/>
  <c r="AJ29" i="2"/>
  <c r="AI29" i="2"/>
  <c r="S28" i="2"/>
  <c r="W29" i="2"/>
  <c r="V29" i="2"/>
  <c r="U29" i="2"/>
  <c r="X29" i="2"/>
  <c r="T29" i="2"/>
  <c r="AQ28" i="2"/>
  <c r="AY29" i="2"/>
  <c r="AX29" i="2"/>
  <c r="AW29" i="2"/>
  <c r="AV29" i="2"/>
  <c r="AU29" i="2"/>
  <c r="AT29" i="2"/>
  <c r="AS29" i="2"/>
  <c r="AR29" i="2"/>
  <c r="M27" i="2" l="1"/>
  <c r="Q28" i="2"/>
  <c r="N28" i="2"/>
  <c r="O28" i="2"/>
  <c r="P28" i="2"/>
  <c r="AH27" i="2"/>
  <c r="AM28" i="2"/>
  <c r="AL28" i="2"/>
  <c r="AO28" i="2"/>
  <c r="AK28" i="2"/>
  <c r="AN28" i="2"/>
  <c r="AJ28" i="2"/>
  <c r="AI28" i="2"/>
  <c r="AQ27" i="2"/>
  <c r="AY28" i="2"/>
  <c r="AX28" i="2"/>
  <c r="AW28" i="2"/>
  <c r="AV28" i="2"/>
  <c r="AU28" i="2"/>
  <c r="AT28" i="2"/>
  <c r="AS28" i="2"/>
  <c r="AR28" i="2"/>
  <c r="C21" i="5"/>
  <c r="C22" i="5" s="1"/>
  <c r="I21" i="5"/>
  <c r="I22" i="5" s="1"/>
  <c r="E21" i="5"/>
  <c r="E22" i="5" s="1"/>
  <c r="N21" i="5"/>
  <c r="H21" i="5"/>
  <c r="H22" i="5" s="1"/>
  <c r="J21" i="5"/>
  <c r="B21" i="5"/>
  <c r="B22" i="5" s="1"/>
  <c r="K21" i="5"/>
  <c r="K22" i="5" s="1"/>
  <c r="K61" i="5" s="1"/>
  <c r="D21" i="5"/>
  <c r="D22" i="5" s="1"/>
  <c r="G21" i="5"/>
  <c r="G22" i="5" s="1"/>
  <c r="F21" i="5"/>
  <c r="F22" i="5" s="1"/>
  <c r="S27" i="2"/>
  <c r="V28" i="2"/>
  <c r="U28" i="2"/>
  <c r="X28" i="2"/>
  <c r="W28" i="2"/>
  <c r="T28" i="2"/>
  <c r="BL25" i="2"/>
  <c r="BQ26" i="2"/>
  <c r="BR26" i="2"/>
  <c r="BO26" i="2"/>
  <c r="BU26" i="2"/>
  <c r="BP26" i="2"/>
  <c r="BV26" i="2"/>
  <c r="BM26" i="2"/>
  <c r="BS26" i="2"/>
  <c r="BN26" i="2"/>
  <c r="BT26" i="2"/>
  <c r="BA25" i="2"/>
  <c r="BJ26" i="2"/>
  <c r="BI26" i="2"/>
  <c r="BH26" i="2"/>
  <c r="BG26" i="2"/>
  <c r="BF26" i="2"/>
  <c r="BE26" i="2"/>
  <c r="BD26" i="2"/>
  <c r="BC26" i="2"/>
  <c r="BB26" i="2"/>
  <c r="Z19" i="2"/>
  <c r="AF20" i="2"/>
  <c r="AB20" i="2"/>
  <c r="AC20" i="2"/>
  <c r="AA20" i="2"/>
  <c r="AD20" i="2"/>
  <c r="AE20" i="2"/>
  <c r="H29" i="2"/>
  <c r="I30" i="2"/>
  <c r="J30" i="2"/>
  <c r="K30" i="2"/>
  <c r="D28" i="2"/>
  <c r="F29" i="2"/>
  <c r="E29" i="2"/>
  <c r="H28" i="2" l="1"/>
  <c r="K29" i="2"/>
  <c r="I29" i="2"/>
  <c r="J29" i="2"/>
  <c r="J24" i="5"/>
  <c r="J22" i="5"/>
  <c r="BA24" i="2"/>
  <c r="BJ25" i="2"/>
  <c r="BI25" i="2"/>
  <c r="BH25" i="2"/>
  <c r="BG25" i="2"/>
  <c r="BF25" i="2"/>
  <c r="BE25" i="2"/>
  <c r="BD25" i="2"/>
  <c r="BC25" i="2"/>
  <c r="BB25" i="2"/>
  <c r="S26" i="2"/>
  <c r="U27" i="2"/>
  <c r="X27" i="2"/>
  <c r="W27" i="2"/>
  <c r="V27" i="2"/>
  <c r="T27" i="2"/>
  <c r="AQ26" i="2"/>
  <c r="AY27" i="2"/>
  <c r="AX27" i="2"/>
  <c r="AW27" i="2"/>
  <c r="AV27" i="2"/>
  <c r="AU27" i="2"/>
  <c r="AT27" i="2"/>
  <c r="AS27" i="2"/>
  <c r="AR27" i="2"/>
  <c r="AH26" i="2"/>
  <c r="AL27" i="2"/>
  <c r="AO27" i="2"/>
  <c r="AK27" i="2"/>
  <c r="AN27" i="2"/>
  <c r="AM27" i="2"/>
  <c r="AI27" i="2"/>
  <c r="AJ27" i="2"/>
  <c r="D27" i="2"/>
  <c r="E28" i="2"/>
  <c r="F28" i="2"/>
  <c r="BL24" i="2"/>
  <c r="BQ25" i="2"/>
  <c r="BR25" i="2"/>
  <c r="BO25" i="2"/>
  <c r="BU25" i="2"/>
  <c r="BP25" i="2"/>
  <c r="BV25" i="2"/>
  <c r="BM25" i="2"/>
  <c r="BS25" i="2"/>
  <c r="BN25" i="2"/>
  <c r="BT25" i="2"/>
  <c r="Z18" i="2"/>
  <c r="AF19" i="2"/>
  <c r="AE19" i="2"/>
  <c r="AD19" i="2"/>
  <c r="AC19" i="2"/>
  <c r="AB19" i="2"/>
  <c r="AA19" i="2"/>
  <c r="L22" i="5"/>
  <c r="M26" i="2"/>
  <c r="Q27" i="2"/>
  <c r="N27" i="2"/>
  <c r="O27" i="2"/>
  <c r="P27" i="2"/>
  <c r="M25" i="2" l="1"/>
  <c r="Q26" i="2"/>
  <c r="N26" i="2"/>
  <c r="O26" i="2"/>
  <c r="P26" i="2"/>
  <c r="D26" i="2"/>
  <c r="F27" i="2"/>
  <c r="E27" i="2"/>
  <c r="B61" i="4"/>
  <c r="C61" i="4"/>
  <c r="C62" i="4" s="1"/>
  <c r="AQ25" i="2"/>
  <c r="AY26" i="2"/>
  <c r="AX26" i="2"/>
  <c r="AW26" i="2"/>
  <c r="AV26" i="2"/>
  <c r="AU26" i="2"/>
  <c r="AT26" i="2"/>
  <c r="AS26" i="2"/>
  <c r="AR26" i="2"/>
  <c r="Z17" i="2"/>
  <c r="AF18" i="2"/>
  <c r="AE18" i="2"/>
  <c r="AD18" i="2"/>
  <c r="AC18" i="2"/>
  <c r="AB18" i="2"/>
  <c r="AA18" i="2"/>
  <c r="AH25" i="2"/>
  <c r="AO26" i="2"/>
  <c r="AK26" i="2"/>
  <c r="AN26" i="2"/>
  <c r="AM26" i="2"/>
  <c r="AL26" i="2"/>
  <c r="AJ26" i="2"/>
  <c r="AI26" i="2"/>
  <c r="BA23" i="2"/>
  <c r="BG24" i="2"/>
  <c r="BF24" i="2"/>
  <c r="BJ24" i="2"/>
  <c r="BI24" i="2"/>
  <c r="BH24" i="2"/>
  <c r="BE24" i="2"/>
  <c r="BD24" i="2"/>
  <c r="BB24" i="2"/>
  <c r="BC24" i="2"/>
  <c r="BL23" i="2"/>
  <c r="BR24" i="2"/>
  <c r="BQ24" i="2"/>
  <c r="BO24" i="2"/>
  <c r="BU24" i="2"/>
  <c r="BP24" i="2"/>
  <c r="BV24" i="2"/>
  <c r="BM24" i="2"/>
  <c r="BS24" i="2"/>
  <c r="BN24" i="2"/>
  <c r="BT24" i="2"/>
  <c r="S25" i="2"/>
  <c r="X26" i="2"/>
  <c r="W26" i="2"/>
  <c r="V26" i="2"/>
  <c r="U26" i="2"/>
  <c r="T26" i="2"/>
  <c r="H27" i="2"/>
  <c r="J28" i="2"/>
  <c r="K28" i="2"/>
  <c r="I28" i="2"/>
  <c r="BL22" i="2" l="1"/>
  <c r="BR23" i="2"/>
  <c r="BQ23" i="2"/>
  <c r="BO23" i="2"/>
  <c r="BU23" i="2"/>
  <c r="BP23" i="2"/>
  <c r="BV23" i="2"/>
  <c r="BM23" i="2"/>
  <c r="BS23" i="2"/>
  <c r="BN23" i="2"/>
  <c r="BT23" i="2"/>
  <c r="L61" i="4"/>
  <c r="B62" i="4"/>
  <c r="S24" i="2"/>
  <c r="W25" i="2"/>
  <c r="V25" i="2"/>
  <c r="U25" i="2"/>
  <c r="X25" i="2"/>
  <c r="T25" i="2"/>
  <c r="H26" i="2"/>
  <c r="I27" i="2"/>
  <c r="J27" i="2"/>
  <c r="K27" i="2"/>
  <c r="BA22" i="2"/>
  <c r="BJ23" i="2"/>
  <c r="BI23" i="2"/>
  <c r="BH23" i="2"/>
  <c r="BG23" i="2"/>
  <c r="BF23" i="2"/>
  <c r="BE23" i="2"/>
  <c r="BD23" i="2"/>
  <c r="BC23" i="2"/>
  <c r="BB23" i="2"/>
  <c r="AH24" i="2"/>
  <c r="AN25" i="2"/>
  <c r="AM25" i="2"/>
  <c r="AL25" i="2"/>
  <c r="AO25" i="2"/>
  <c r="AK25" i="2"/>
  <c r="AJ25" i="2"/>
  <c r="AI25" i="2"/>
  <c r="AQ24" i="2"/>
  <c r="AY25" i="2"/>
  <c r="AX25" i="2"/>
  <c r="AW25" i="2"/>
  <c r="AV25" i="2"/>
  <c r="AU25" i="2"/>
  <c r="AT25" i="2"/>
  <c r="AS25" i="2"/>
  <c r="AR25" i="2"/>
  <c r="D25" i="2"/>
  <c r="E26" i="2"/>
  <c r="F26" i="2"/>
  <c r="Z16" i="2"/>
  <c r="AF17" i="2"/>
  <c r="AE17" i="2"/>
  <c r="AD17" i="2"/>
  <c r="AC17" i="2"/>
  <c r="AB17" i="2"/>
  <c r="AA17" i="2"/>
  <c r="M24" i="2"/>
  <c r="Q25" i="2"/>
  <c r="N25" i="2"/>
  <c r="O25" i="2"/>
  <c r="P25" i="2"/>
  <c r="D24" i="2" l="1"/>
  <c r="F25" i="2"/>
  <c r="E25" i="2"/>
  <c r="BA21" i="2"/>
  <c r="BJ22" i="2"/>
  <c r="BI22" i="2"/>
  <c r="BH22" i="2"/>
  <c r="BE22" i="2"/>
  <c r="BD22" i="2"/>
  <c r="BC22" i="2"/>
  <c r="BB22" i="2"/>
  <c r="BF22" i="2"/>
  <c r="BG22" i="2"/>
  <c r="Z15" i="2"/>
  <c r="AC16" i="2"/>
  <c r="AD16" i="2"/>
  <c r="AA16" i="2"/>
  <c r="AE16" i="2"/>
  <c r="AF16" i="2"/>
  <c r="AB16" i="2"/>
  <c r="S23" i="2"/>
  <c r="V24" i="2"/>
  <c r="U24" i="2"/>
  <c r="X24" i="2"/>
  <c r="W24" i="2"/>
  <c r="T24" i="2"/>
  <c r="M23" i="2"/>
  <c r="Q24" i="2"/>
  <c r="N24" i="2"/>
  <c r="O24" i="2"/>
  <c r="P24" i="2"/>
  <c r="AQ23" i="2"/>
  <c r="AY24" i="2"/>
  <c r="AX24" i="2"/>
  <c r="AW24" i="2"/>
  <c r="AV24" i="2"/>
  <c r="AU24" i="2"/>
  <c r="AT24" i="2"/>
  <c r="AS24" i="2"/>
  <c r="AR24" i="2"/>
  <c r="AH23" i="2"/>
  <c r="AM24" i="2"/>
  <c r="AL24" i="2"/>
  <c r="AO24" i="2"/>
  <c r="AK24" i="2"/>
  <c r="AN24" i="2"/>
  <c r="AJ24" i="2"/>
  <c r="AI24" i="2"/>
  <c r="H25" i="2"/>
  <c r="I26" i="2"/>
  <c r="J26" i="2"/>
  <c r="K26" i="2"/>
  <c r="L62" i="4"/>
  <c r="BL21" i="2"/>
  <c r="BR22" i="2"/>
  <c r="BQ22" i="2"/>
  <c r="BO22" i="2"/>
  <c r="BU22" i="2"/>
  <c r="BP22" i="2"/>
  <c r="BV22" i="2"/>
  <c r="BM22" i="2"/>
  <c r="BS22" i="2"/>
  <c r="BN22" i="2"/>
  <c r="BT22" i="2"/>
  <c r="H24" i="2" l="1"/>
  <c r="K25" i="2"/>
  <c r="I25" i="2"/>
  <c r="J25" i="2"/>
  <c r="AH22" i="2"/>
  <c r="AL23" i="2"/>
  <c r="AO23" i="2"/>
  <c r="AK23" i="2"/>
  <c r="AN23" i="2"/>
  <c r="AM23" i="2"/>
  <c r="AI23" i="2"/>
  <c r="AJ23" i="2"/>
  <c r="S22" i="2"/>
  <c r="U23" i="2"/>
  <c r="X23" i="2"/>
  <c r="W23" i="2"/>
  <c r="V23" i="2"/>
  <c r="T23" i="2"/>
  <c r="Z14" i="2"/>
  <c r="AF15" i="2"/>
  <c r="AE15" i="2"/>
  <c r="AD15" i="2"/>
  <c r="AC15" i="2"/>
  <c r="AB15" i="2"/>
  <c r="AA15" i="2"/>
  <c r="BL20" i="2"/>
  <c r="BR21" i="2"/>
  <c r="BQ21" i="2"/>
  <c r="BO21" i="2"/>
  <c r="BU21" i="2"/>
  <c r="BP21" i="2"/>
  <c r="BV21" i="2"/>
  <c r="BM21" i="2"/>
  <c r="BS21" i="2"/>
  <c r="BN21" i="2"/>
  <c r="BT21" i="2"/>
  <c r="M22" i="2"/>
  <c r="Q23" i="2"/>
  <c r="N23" i="2"/>
  <c r="O23" i="2"/>
  <c r="P23" i="2"/>
  <c r="BA20" i="2"/>
  <c r="BJ21" i="2"/>
  <c r="BI21" i="2"/>
  <c r="BH21" i="2"/>
  <c r="BG21" i="2"/>
  <c r="BF21" i="2"/>
  <c r="BE21" i="2"/>
  <c r="BD21" i="2"/>
  <c r="BC21" i="2"/>
  <c r="BB21" i="2"/>
  <c r="AQ22" i="2"/>
  <c r="AX23" i="2"/>
  <c r="AW23" i="2"/>
  <c r="AY23" i="2"/>
  <c r="AV23" i="2"/>
  <c r="AU23" i="2"/>
  <c r="AT23" i="2"/>
  <c r="AS23" i="2"/>
  <c r="AR23" i="2"/>
  <c r="D23" i="2"/>
  <c r="E24" i="2"/>
  <c r="F24" i="2"/>
  <c r="Z13" i="2" l="1"/>
  <c r="AF14" i="2"/>
  <c r="AE14" i="2"/>
  <c r="AD14" i="2"/>
  <c r="AC14" i="2"/>
  <c r="AB14" i="2"/>
  <c r="AA14" i="2"/>
  <c r="AQ21" i="2"/>
  <c r="AY22" i="2"/>
  <c r="AX22" i="2"/>
  <c r="AW22" i="2"/>
  <c r="AV22" i="2"/>
  <c r="AU22" i="2"/>
  <c r="AT22" i="2"/>
  <c r="AS22" i="2"/>
  <c r="AR22" i="2"/>
  <c r="BA19" i="2"/>
  <c r="BJ20" i="2"/>
  <c r="BG20" i="2"/>
  <c r="BF20" i="2"/>
  <c r="BI20" i="2"/>
  <c r="BH20" i="2"/>
  <c r="BE20" i="2"/>
  <c r="BD20" i="2"/>
  <c r="BC20" i="2"/>
  <c r="BB20" i="2"/>
  <c r="BL19" i="2"/>
  <c r="BR20" i="2"/>
  <c r="BQ20" i="2"/>
  <c r="BO20" i="2"/>
  <c r="BU20" i="2"/>
  <c r="BP20" i="2"/>
  <c r="BV20" i="2"/>
  <c r="BM20" i="2"/>
  <c r="BS20" i="2"/>
  <c r="BN20" i="2"/>
  <c r="BT20" i="2"/>
  <c r="D22" i="2"/>
  <c r="F23" i="2"/>
  <c r="E23" i="2"/>
  <c r="M21" i="2"/>
  <c r="Q22" i="2"/>
  <c r="N22" i="2"/>
  <c r="O22" i="2"/>
  <c r="P22" i="2"/>
  <c r="S21" i="2"/>
  <c r="X22" i="2"/>
  <c r="W22" i="2"/>
  <c r="V22" i="2"/>
  <c r="U22" i="2"/>
  <c r="T22" i="2"/>
  <c r="AH21" i="2"/>
  <c r="AO22" i="2"/>
  <c r="AK22" i="2"/>
  <c r="AN22" i="2"/>
  <c r="AM22" i="2"/>
  <c r="AL22" i="2"/>
  <c r="AJ22" i="2"/>
  <c r="AI22" i="2"/>
  <c r="H23" i="2"/>
  <c r="J24" i="2"/>
  <c r="K24" i="2"/>
  <c r="I24" i="2"/>
  <c r="M20" i="2" l="1"/>
  <c r="Q21" i="2"/>
  <c r="N21" i="2"/>
  <c r="O21" i="2"/>
  <c r="P21" i="2"/>
  <c r="BA18" i="2"/>
  <c r="BJ19" i="2"/>
  <c r="BH19" i="2"/>
  <c r="BG19" i="2"/>
  <c r="BF19" i="2"/>
  <c r="BI19" i="2"/>
  <c r="BE19" i="2"/>
  <c r="BD19" i="2"/>
  <c r="BC19" i="2"/>
  <c r="BB19" i="2"/>
  <c r="H22" i="2"/>
  <c r="I23" i="2"/>
  <c r="J23" i="2"/>
  <c r="K23" i="2"/>
  <c r="AH20" i="2"/>
  <c r="AN21" i="2"/>
  <c r="AM21" i="2"/>
  <c r="AL21" i="2"/>
  <c r="AO21" i="2"/>
  <c r="AK21" i="2"/>
  <c r="AJ21" i="2"/>
  <c r="AI21" i="2"/>
  <c r="AQ20" i="2"/>
  <c r="AY21" i="2"/>
  <c r="AX21" i="2"/>
  <c r="AW21" i="2"/>
  <c r="AV21" i="2"/>
  <c r="AU21" i="2"/>
  <c r="AT21" i="2"/>
  <c r="AS21" i="2"/>
  <c r="AR21" i="2"/>
  <c r="S20" i="2"/>
  <c r="W21" i="2"/>
  <c r="V21" i="2"/>
  <c r="U21" i="2"/>
  <c r="X21" i="2"/>
  <c r="T21" i="2"/>
  <c r="D21" i="2"/>
  <c r="E22" i="2"/>
  <c r="F22" i="2"/>
  <c r="BL18" i="2"/>
  <c r="BR19" i="2"/>
  <c r="BQ19" i="2"/>
  <c r="BO19" i="2"/>
  <c r="BU19" i="2"/>
  <c r="BP19" i="2"/>
  <c r="BV19" i="2"/>
  <c r="BM19" i="2"/>
  <c r="BS19" i="2"/>
  <c r="BN19" i="2"/>
  <c r="BT19" i="2"/>
  <c r="Z12" i="2"/>
  <c r="AF13" i="2"/>
  <c r="AE13" i="2"/>
  <c r="AD13" i="2"/>
  <c r="AC13" i="2"/>
  <c r="AB13" i="2"/>
  <c r="AA13" i="2"/>
  <c r="AQ19" i="2" l="1"/>
  <c r="AY20" i="2"/>
  <c r="AX20" i="2"/>
  <c r="AW20" i="2"/>
  <c r="AV20" i="2"/>
  <c r="AU20" i="2"/>
  <c r="AT20" i="2"/>
  <c r="AS20" i="2"/>
  <c r="AR20" i="2"/>
  <c r="AH19" i="2"/>
  <c r="AM20" i="2"/>
  <c r="AL20" i="2"/>
  <c r="AO20" i="2"/>
  <c r="AK20" i="2"/>
  <c r="AN20" i="2"/>
  <c r="AJ20" i="2"/>
  <c r="AI20" i="2"/>
  <c r="H21" i="2"/>
  <c r="I22" i="2"/>
  <c r="J22" i="2"/>
  <c r="K22" i="2"/>
  <c r="D20" i="2"/>
  <c r="F21" i="2"/>
  <c r="E21" i="2"/>
  <c r="BL17" i="2"/>
  <c r="BQ18" i="2"/>
  <c r="BR18" i="2"/>
  <c r="BO18" i="2"/>
  <c r="BU18" i="2"/>
  <c r="BP18" i="2"/>
  <c r="BV18" i="2"/>
  <c r="BM18" i="2"/>
  <c r="BS18" i="2"/>
  <c r="BN18" i="2"/>
  <c r="BT18" i="2"/>
  <c r="BA17" i="2"/>
  <c r="BJ18" i="2"/>
  <c r="BI18" i="2"/>
  <c r="BH18" i="2"/>
  <c r="BG18" i="2"/>
  <c r="BF18" i="2"/>
  <c r="BE18" i="2"/>
  <c r="BD18" i="2"/>
  <c r="BC18" i="2"/>
  <c r="BB18" i="2"/>
  <c r="Z11" i="2"/>
  <c r="AD12" i="2"/>
  <c r="AE12" i="2"/>
  <c r="AA12" i="2"/>
  <c r="AF12" i="2"/>
  <c r="AB12" i="2"/>
  <c r="AC12" i="2"/>
  <c r="S19" i="2"/>
  <c r="V20" i="2"/>
  <c r="U20" i="2"/>
  <c r="X20" i="2"/>
  <c r="W20" i="2"/>
  <c r="T20" i="2"/>
  <c r="M19" i="2"/>
  <c r="Q20" i="2"/>
  <c r="N20" i="2"/>
  <c r="O20" i="2"/>
  <c r="P20" i="2"/>
  <c r="M18" i="2" l="1"/>
  <c r="Q19" i="2"/>
  <c r="N19" i="2"/>
  <c r="O19" i="2"/>
  <c r="P19" i="2"/>
  <c r="Z10" i="2"/>
  <c r="AF11" i="2"/>
  <c r="AE11" i="2"/>
  <c r="AD11" i="2"/>
  <c r="AC11" i="2"/>
  <c r="AB11" i="2"/>
  <c r="AA11" i="2"/>
  <c r="S18" i="2"/>
  <c r="U19" i="2"/>
  <c r="X19" i="2"/>
  <c r="W19" i="2"/>
  <c r="V19" i="2"/>
  <c r="T19" i="2"/>
  <c r="BL16" i="2"/>
  <c r="BR17" i="2"/>
  <c r="BQ17" i="2"/>
  <c r="BO17" i="2"/>
  <c r="BU17" i="2"/>
  <c r="BP17" i="2"/>
  <c r="BV17" i="2"/>
  <c r="BM17" i="2"/>
  <c r="BS17" i="2"/>
  <c r="BN17" i="2"/>
  <c r="BT17" i="2"/>
  <c r="D19" i="2"/>
  <c r="E20" i="2"/>
  <c r="F20" i="2"/>
  <c r="H20" i="2"/>
  <c r="K21" i="2"/>
  <c r="I21" i="2"/>
  <c r="J21" i="2"/>
  <c r="AH18" i="2"/>
  <c r="AL19" i="2"/>
  <c r="AO19" i="2"/>
  <c r="AK19" i="2"/>
  <c r="AN19" i="2"/>
  <c r="AM19" i="2"/>
  <c r="AI19" i="2"/>
  <c r="AJ19" i="2"/>
  <c r="BA16" i="2"/>
  <c r="BJ17" i="2"/>
  <c r="BI17" i="2"/>
  <c r="BH17" i="2"/>
  <c r="BG17" i="2"/>
  <c r="BF17" i="2"/>
  <c r="BE17" i="2"/>
  <c r="BD17" i="2"/>
  <c r="BC17" i="2"/>
  <c r="BB17" i="2"/>
  <c r="AQ18" i="2"/>
  <c r="AY19" i="2"/>
  <c r="AX19" i="2"/>
  <c r="AW19" i="2"/>
  <c r="AV19" i="2"/>
  <c r="AU19" i="2"/>
  <c r="AT19" i="2"/>
  <c r="AS19" i="2"/>
  <c r="AR19" i="2"/>
  <c r="AQ17" i="2" l="1"/>
  <c r="AY18" i="2"/>
  <c r="AX18" i="2"/>
  <c r="AW18" i="2"/>
  <c r="AV18" i="2"/>
  <c r="AU18" i="2"/>
  <c r="AT18" i="2"/>
  <c r="AS18" i="2"/>
  <c r="AR18" i="2"/>
  <c r="BL15" i="2"/>
  <c r="BR16" i="2"/>
  <c r="BQ16" i="2"/>
  <c r="BO16" i="2"/>
  <c r="BU16" i="2"/>
  <c r="BP16" i="2"/>
  <c r="BV16" i="2"/>
  <c r="BM16" i="2"/>
  <c r="BS16" i="2"/>
  <c r="BN16" i="2"/>
  <c r="BT16" i="2"/>
  <c r="BA15" i="2"/>
  <c r="BG16" i="2"/>
  <c r="BF16" i="2"/>
  <c r="BI16" i="2"/>
  <c r="BH16" i="2"/>
  <c r="BJ16" i="2"/>
  <c r="BE16" i="2"/>
  <c r="BD16" i="2"/>
  <c r="BC16" i="2"/>
  <c r="BB16" i="2"/>
  <c r="D18" i="2"/>
  <c r="F19" i="2"/>
  <c r="E19" i="2"/>
  <c r="Z9" i="2"/>
  <c r="AF10" i="2"/>
  <c r="AE10" i="2"/>
  <c r="AD10" i="2"/>
  <c r="AC10" i="2"/>
  <c r="AB10" i="2"/>
  <c r="AA10" i="2"/>
  <c r="AH17" i="2"/>
  <c r="AO18" i="2"/>
  <c r="AK18" i="2"/>
  <c r="AN18" i="2"/>
  <c r="AM18" i="2"/>
  <c r="AL18" i="2"/>
  <c r="AJ18" i="2"/>
  <c r="AI18" i="2"/>
  <c r="H19" i="2"/>
  <c r="J20" i="2"/>
  <c r="K20" i="2"/>
  <c r="I20" i="2"/>
  <c r="S17" i="2"/>
  <c r="X18" i="2"/>
  <c r="W18" i="2"/>
  <c r="V18" i="2"/>
  <c r="U18" i="2"/>
  <c r="T18" i="2"/>
  <c r="M17" i="2"/>
  <c r="Q18" i="2"/>
  <c r="N18" i="2"/>
  <c r="O18" i="2"/>
  <c r="P18" i="2"/>
  <c r="S16" i="2" l="1"/>
  <c r="W17" i="2"/>
  <c r="V17" i="2"/>
  <c r="U17" i="2"/>
  <c r="X17" i="2"/>
  <c r="T17" i="2"/>
  <c r="H18" i="2"/>
  <c r="I19" i="2"/>
  <c r="J19" i="2"/>
  <c r="K19" i="2"/>
  <c r="AH16" i="2"/>
  <c r="AN17" i="2"/>
  <c r="AM17" i="2"/>
  <c r="AL17" i="2"/>
  <c r="AO17" i="2"/>
  <c r="AK17" i="2"/>
  <c r="AJ17" i="2"/>
  <c r="AI17" i="2"/>
  <c r="M16" i="2"/>
  <c r="Q17" i="2"/>
  <c r="N17" i="2"/>
  <c r="O17" i="2"/>
  <c r="P17" i="2"/>
  <c r="D17" i="2"/>
  <c r="E18" i="2"/>
  <c r="F18" i="2"/>
  <c r="Z8" i="2"/>
  <c r="AF9" i="2"/>
  <c r="AE9" i="2"/>
  <c r="AD9" i="2"/>
  <c r="AC9" i="2"/>
  <c r="AB9" i="2"/>
  <c r="AA9" i="2"/>
  <c r="BL14" i="2"/>
  <c r="BR15" i="2"/>
  <c r="BQ15" i="2"/>
  <c r="BO15" i="2"/>
  <c r="BU15" i="2"/>
  <c r="BP15" i="2"/>
  <c r="BV15" i="2"/>
  <c r="BM15" i="2"/>
  <c r="BS15" i="2"/>
  <c r="BN15" i="2"/>
  <c r="BT15" i="2"/>
  <c r="BA14" i="2"/>
  <c r="BI15" i="2"/>
  <c r="BH15" i="2"/>
  <c r="BG15" i="2"/>
  <c r="BF15" i="2"/>
  <c r="BJ15" i="2"/>
  <c r="BE15" i="2"/>
  <c r="BD15" i="2"/>
  <c r="BC15" i="2"/>
  <c r="BB15" i="2"/>
  <c r="AQ16" i="2"/>
  <c r="AY17" i="2"/>
  <c r="AX17" i="2"/>
  <c r="AW17" i="2"/>
  <c r="AV17" i="2"/>
  <c r="AU17" i="2"/>
  <c r="AT17" i="2"/>
  <c r="AS17" i="2"/>
  <c r="AR17" i="2"/>
  <c r="D16" i="2" l="1"/>
  <c r="F17" i="2"/>
  <c r="E17" i="2"/>
  <c r="AQ15" i="2"/>
  <c r="AY16" i="2"/>
  <c r="AX16" i="2"/>
  <c r="AW16" i="2"/>
  <c r="AV16" i="2"/>
  <c r="AU16" i="2"/>
  <c r="AT16" i="2"/>
  <c r="AS16" i="2"/>
  <c r="AR16" i="2"/>
  <c r="Z7" i="2"/>
  <c r="AE8" i="2"/>
  <c r="AF8" i="2"/>
  <c r="AB8" i="2"/>
  <c r="AA8" i="2"/>
  <c r="AC8" i="2"/>
  <c r="AD8" i="2"/>
  <c r="M15" i="2"/>
  <c r="Q16" i="2"/>
  <c r="N16" i="2"/>
  <c r="O16" i="2"/>
  <c r="P16" i="2"/>
  <c r="AH15" i="2"/>
  <c r="AM16" i="2"/>
  <c r="AL16" i="2"/>
  <c r="AO16" i="2"/>
  <c r="AK16" i="2"/>
  <c r="AN16" i="2"/>
  <c r="AJ16" i="2"/>
  <c r="AI16" i="2"/>
  <c r="H17" i="2"/>
  <c r="I18" i="2"/>
  <c r="J18" i="2"/>
  <c r="K18" i="2"/>
  <c r="BL13" i="2"/>
  <c r="BQ14" i="2"/>
  <c r="BR14" i="2"/>
  <c r="BO14" i="2"/>
  <c r="BU14" i="2"/>
  <c r="BP14" i="2"/>
  <c r="BV14" i="2"/>
  <c r="BM14" i="2"/>
  <c r="BS14" i="2"/>
  <c r="BN14" i="2"/>
  <c r="BT14" i="2"/>
  <c r="BA13" i="2"/>
  <c r="BJ14" i="2"/>
  <c r="BI14" i="2"/>
  <c r="BH14" i="2"/>
  <c r="BE14" i="2"/>
  <c r="BD14" i="2"/>
  <c r="BC14" i="2"/>
  <c r="BB14" i="2"/>
  <c r="BF14" i="2"/>
  <c r="BG14" i="2"/>
  <c r="S15" i="2"/>
  <c r="V16" i="2"/>
  <c r="U16" i="2"/>
  <c r="X16" i="2"/>
  <c r="W16" i="2"/>
  <c r="T16" i="2"/>
  <c r="BA12" i="2" l="1"/>
  <c r="BJ13" i="2"/>
  <c r="BI13" i="2"/>
  <c r="BH13" i="2"/>
  <c r="BG13" i="2"/>
  <c r="BF13" i="2"/>
  <c r="BE13" i="2"/>
  <c r="BD13" i="2"/>
  <c r="BC13" i="2"/>
  <c r="BB13" i="2"/>
  <c r="AQ14" i="2"/>
  <c r="AX15" i="2"/>
  <c r="AW15" i="2"/>
  <c r="AY15" i="2"/>
  <c r="AV15" i="2"/>
  <c r="AU15" i="2"/>
  <c r="AT15" i="2"/>
  <c r="AS15" i="2"/>
  <c r="AR15" i="2"/>
  <c r="S14" i="2"/>
  <c r="U15" i="2"/>
  <c r="X15" i="2"/>
  <c r="W15" i="2"/>
  <c r="V15" i="2"/>
  <c r="T15" i="2"/>
  <c r="BL12" i="2"/>
  <c r="BR13" i="2"/>
  <c r="BQ13" i="2"/>
  <c r="BO13" i="2"/>
  <c r="BU13" i="2"/>
  <c r="BP13" i="2"/>
  <c r="BV13" i="2"/>
  <c r="BM13" i="2"/>
  <c r="BS13" i="2"/>
  <c r="BN13" i="2"/>
  <c r="BT13" i="2"/>
  <c r="H16" i="2"/>
  <c r="K17" i="2"/>
  <c r="I17" i="2"/>
  <c r="J17" i="2"/>
  <c r="AH14" i="2"/>
  <c r="AL15" i="2"/>
  <c r="AO15" i="2"/>
  <c r="AK15" i="2"/>
  <c r="AN15" i="2"/>
  <c r="AM15" i="2"/>
  <c r="AI15" i="2"/>
  <c r="AJ15" i="2"/>
  <c r="M14" i="2"/>
  <c r="Q15" i="2"/>
  <c r="N15" i="2"/>
  <c r="O15" i="2"/>
  <c r="P15" i="2"/>
  <c r="Z6" i="2"/>
  <c r="AF7" i="2"/>
  <c r="AE7" i="2"/>
  <c r="AD7" i="2"/>
  <c r="AC7" i="2"/>
  <c r="AB7" i="2"/>
  <c r="AA7" i="2"/>
  <c r="D15" i="2"/>
  <c r="E16" i="2"/>
  <c r="F16" i="2"/>
  <c r="BL11" i="2" l="1"/>
  <c r="BR12" i="2"/>
  <c r="BQ12" i="2"/>
  <c r="BO12" i="2"/>
  <c r="BU12" i="2"/>
  <c r="BP12" i="2"/>
  <c r="BV12" i="2"/>
  <c r="BM12" i="2"/>
  <c r="BS12" i="2"/>
  <c r="BN12" i="2"/>
  <c r="BT12" i="2"/>
  <c r="Z5" i="2"/>
  <c r="AF6" i="2"/>
  <c r="AE6" i="2"/>
  <c r="AD6" i="2"/>
  <c r="AC6" i="2"/>
  <c r="AB6" i="2"/>
  <c r="AA6" i="2"/>
  <c r="S13" i="2"/>
  <c r="X14" i="2"/>
  <c r="W14" i="2"/>
  <c r="V14" i="2"/>
  <c r="U14" i="2"/>
  <c r="T14" i="2"/>
  <c r="M13" i="2"/>
  <c r="Q14" i="2"/>
  <c r="N14" i="2"/>
  <c r="O14" i="2"/>
  <c r="P14" i="2"/>
  <c r="D51" i="4"/>
  <c r="D52" i="4" s="1"/>
  <c r="C51" i="4"/>
  <c r="C52" i="4" s="1"/>
  <c r="B51" i="4"/>
  <c r="E51" i="4"/>
  <c r="AH13" i="2"/>
  <c r="AO14" i="2"/>
  <c r="AK14" i="2"/>
  <c r="AN14" i="2"/>
  <c r="AM14" i="2"/>
  <c r="AL14" i="2"/>
  <c r="AJ14" i="2"/>
  <c r="AI14" i="2"/>
  <c r="H15" i="2"/>
  <c r="J16" i="2"/>
  <c r="K16" i="2"/>
  <c r="I16" i="2"/>
  <c r="BA11" i="2"/>
  <c r="BJ12" i="2"/>
  <c r="BG12" i="2"/>
  <c r="BF12" i="2"/>
  <c r="BH12" i="2"/>
  <c r="BI12" i="2"/>
  <c r="BE12" i="2"/>
  <c r="BD12" i="2"/>
  <c r="BC12" i="2"/>
  <c r="BB12" i="2"/>
  <c r="D14" i="2"/>
  <c r="F15" i="2"/>
  <c r="E15" i="2"/>
  <c r="AQ13" i="2"/>
  <c r="AY14" i="2"/>
  <c r="AX14" i="2"/>
  <c r="AW14" i="2"/>
  <c r="AV14" i="2"/>
  <c r="AU14" i="2"/>
  <c r="AT14" i="2"/>
  <c r="AS14" i="2"/>
  <c r="AR14" i="2"/>
  <c r="AQ12" i="2" l="1"/>
  <c r="AY13" i="2"/>
  <c r="AX13" i="2"/>
  <c r="AW13" i="2"/>
  <c r="AV13" i="2"/>
  <c r="AU13" i="2"/>
  <c r="AT13" i="2"/>
  <c r="AS13" i="2"/>
  <c r="AR13" i="2"/>
  <c r="BA10" i="2"/>
  <c r="BJ11" i="2"/>
  <c r="BI11" i="2"/>
  <c r="BG11" i="2"/>
  <c r="BF11" i="2"/>
  <c r="BE11" i="2"/>
  <c r="BD11" i="2"/>
  <c r="BC11" i="2"/>
  <c r="BH11" i="2"/>
  <c r="BB11" i="2"/>
  <c r="H14" i="2"/>
  <c r="I15" i="2"/>
  <c r="J15" i="2"/>
  <c r="K15" i="2"/>
  <c r="E52" i="4"/>
  <c r="M12" i="2"/>
  <c r="Q13" i="2"/>
  <c r="N13" i="2"/>
  <c r="O13" i="2"/>
  <c r="P13" i="2"/>
  <c r="Z4" i="2"/>
  <c r="AF5" i="2"/>
  <c r="AE5" i="2"/>
  <c r="AD5" i="2"/>
  <c r="E41" i="4" s="1"/>
  <c r="AC5" i="2"/>
  <c r="AB5" i="2"/>
  <c r="AA5" i="2"/>
  <c r="B41" i="4" s="1"/>
  <c r="F41" i="4"/>
  <c r="D41" i="4"/>
  <c r="D42" i="4" s="1"/>
  <c r="B52" i="4"/>
  <c r="L51" i="4"/>
  <c r="C41" i="4"/>
  <c r="C42" i="4" s="1"/>
  <c r="S12" i="2"/>
  <c r="W13" i="2"/>
  <c r="V13" i="2"/>
  <c r="U13" i="2"/>
  <c r="X13" i="2"/>
  <c r="T13" i="2"/>
  <c r="D13" i="2"/>
  <c r="E14" i="2"/>
  <c r="F14" i="2"/>
  <c r="G41" i="4"/>
  <c r="AH12" i="2"/>
  <c r="AN13" i="2"/>
  <c r="AM13" i="2"/>
  <c r="AL13" i="2"/>
  <c r="AO13" i="2"/>
  <c r="AK13" i="2"/>
  <c r="AJ13" i="2"/>
  <c r="AI13" i="2"/>
  <c r="BL10" i="2"/>
  <c r="BR11" i="2"/>
  <c r="BQ11" i="2"/>
  <c r="BO11" i="2"/>
  <c r="BU11" i="2"/>
  <c r="BP11" i="2"/>
  <c r="BV11" i="2"/>
  <c r="BM11" i="2"/>
  <c r="BS11" i="2"/>
  <c r="BN11" i="2"/>
  <c r="BT11" i="2"/>
  <c r="B42" i="4" l="1"/>
  <c r="L41" i="4"/>
  <c r="E42" i="4"/>
  <c r="AH11" i="2"/>
  <c r="AM12" i="2"/>
  <c r="AL12" i="2"/>
  <c r="AO12" i="2"/>
  <c r="AK12" i="2"/>
  <c r="AN12" i="2"/>
  <c r="AJ12" i="2"/>
  <c r="AI12" i="2"/>
  <c r="Z3" i="2"/>
  <c r="AF4" i="2"/>
  <c r="AB4" i="2"/>
  <c r="AC4" i="2"/>
  <c r="AA4" i="2"/>
  <c r="AD4" i="2"/>
  <c r="AE4" i="2"/>
  <c r="H13" i="2"/>
  <c r="I14" i="2"/>
  <c r="J14" i="2"/>
  <c r="K14" i="2"/>
  <c r="G42" i="4"/>
  <c r="D12" i="2"/>
  <c r="F13" i="2"/>
  <c r="E13" i="2"/>
  <c r="F42" i="4"/>
  <c r="BL9" i="2"/>
  <c r="BQ10" i="2"/>
  <c r="BR10" i="2"/>
  <c r="BO10" i="2"/>
  <c r="BU10" i="2"/>
  <c r="BP10" i="2"/>
  <c r="BV10" i="2"/>
  <c r="BM10" i="2"/>
  <c r="BS10" i="2"/>
  <c r="BN10" i="2"/>
  <c r="BT10" i="2"/>
  <c r="M11" i="2"/>
  <c r="Q12" i="2"/>
  <c r="N12" i="2"/>
  <c r="O12" i="2"/>
  <c r="P12" i="2"/>
  <c r="BA9" i="2"/>
  <c r="BJ10" i="2"/>
  <c r="BI10" i="2"/>
  <c r="BH10" i="2"/>
  <c r="BG10" i="2"/>
  <c r="BF10" i="2"/>
  <c r="BE10" i="2"/>
  <c r="BD10" i="2"/>
  <c r="BC10" i="2"/>
  <c r="BB10" i="2"/>
  <c r="S11" i="2"/>
  <c r="V12" i="2"/>
  <c r="U12" i="2"/>
  <c r="X12" i="2"/>
  <c r="W12" i="2"/>
  <c r="T12" i="2"/>
  <c r="L52" i="4"/>
  <c r="AQ11" i="2"/>
  <c r="AY12" i="2"/>
  <c r="AX12" i="2"/>
  <c r="AW12" i="2"/>
  <c r="AV12" i="2"/>
  <c r="AU12" i="2"/>
  <c r="AT12" i="2"/>
  <c r="AS12" i="2"/>
  <c r="AR12" i="2"/>
  <c r="AA3" i="2" l="1"/>
  <c r="AC3" i="2"/>
  <c r="AB3" i="2"/>
  <c r="AE3" i="2"/>
  <c r="AF3" i="2"/>
  <c r="AD3" i="2"/>
  <c r="H12" i="2"/>
  <c r="K13" i="2"/>
  <c r="I13" i="2"/>
  <c r="J13" i="2"/>
  <c r="BA8" i="2"/>
  <c r="BJ9" i="2"/>
  <c r="BI9" i="2"/>
  <c r="BH9" i="2"/>
  <c r="BG9" i="2"/>
  <c r="BF9" i="2"/>
  <c r="BE9" i="2"/>
  <c r="BD9" i="2"/>
  <c r="BC9" i="2"/>
  <c r="BB9" i="2"/>
  <c r="AH10" i="2"/>
  <c r="AL11" i="2"/>
  <c r="AO11" i="2"/>
  <c r="AK11" i="2"/>
  <c r="AN11" i="2"/>
  <c r="AM11" i="2"/>
  <c r="AI11" i="2"/>
  <c r="AJ11" i="2"/>
  <c r="AQ10" i="2"/>
  <c r="AY11" i="2"/>
  <c r="AX11" i="2"/>
  <c r="AW11" i="2"/>
  <c r="AV11" i="2"/>
  <c r="AU11" i="2"/>
  <c r="AT11" i="2"/>
  <c r="AS11" i="2"/>
  <c r="AR11" i="2"/>
  <c r="S10" i="2"/>
  <c r="U11" i="2"/>
  <c r="X11" i="2"/>
  <c r="W11" i="2"/>
  <c r="V11" i="2"/>
  <c r="T11" i="2"/>
  <c r="D11" i="2"/>
  <c r="E12" i="2"/>
  <c r="F12" i="2"/>
  <c r="M10" i="2"/>
  <c r="Q11" i="2"/>
  <c r="N11" i="2"/>
  <c r="O11" i="2"/>
  <c r="P11" i="2"/>
  <c r="BL8" i="2"/>
  <c r="BQ9" i="2"/>
  <c r="BR9" i="2"/>
  <c r="BO9" i="2"/>
  <c r="BU9" i="2"/>
  <c r="BP9" i="2"/>
  <c r="BV9" i="2"/>
  <c r="BM9" i="2"/>
  <c r="BS9" i="2"/>
  <c r="BN9" i="2"/>
  <c r="BT9" i="2"/>
  <c r="L42" i="4"/>
  <c r="BL7" i="2" l="1"/>
  <c r="BR8" i="2"/>
  <c r="BQ8" i="2"/>
  <c r="BO8" i="2"/>
  <c r="BU8" i="2"/>
  <c r="BP8" i="2"/>
  <c r="BV8" i="2"/>
  <c r="BM8" i="2"/>
  <c r="BS8" i="2"/>
  <c r="BN8" i="2"/>
  <c r="BT8" i="2"/>
  <c r="J21" i="4"/>
  <c r="J22" i="4" s="1"/>
  <c r="D21" i="4"/>
  <c r="D22" i="4" s="1"/>
  <c r="K21" i="4"/>
  <c r="G21" i="4"/>
  <c r="G22" i="4" s="1"/>
  <c r="F21" i="4"/>
  <c r="F22" i="4" s="1"/>
  <c r="B21" i="4"/>
  <c r="I21" i="4"/>
  <c r="I22" i="4" s="1"/>
  <c r="E21" i="4"/>
  <c r="E22" i="4" s="1"/>
  <c r="H21" i="4"/>
  <c r="H22" i="4" s="1"/>
  <c r="C21" i="4"/>
  <c r="C22" i="4" s="1"/>
  <c r="S9" i="2"/>
  <c r="X10" i="2"/>
  <c r="W10" i="2"/>
  <c r="V10" i="2"/>
  <c r="U10" i="2"/>
  <c r="T10" i="2"/>
  <c r="BA7" i="2"/>
  <c r="BG8" i="2"/>
  <c r="BF8" i="2"/>
  <c r="BJ8" i="2"/>
  <c r="BI8" i="2"/>
  <c r="BH8" i="2"/>
  <c r="BE8" i="2"/>
  <c r="BD8" i="2"/>
  <c r="BC8" i="2"/>
  <c r="BB8" i="2"/>
  <c r="G26" i="4"/>
  <c r="G27" i="4" s="1"/>
  <c r="F26" i="4"/>
  <c r="F27" i="4" s="1"/>
  <c r="E26" i="4"/>
  <c r="E27" i="4" s="1"/>
  <c r="H26" i="4"/>
  <c r="H27" i="4" s="1"/>
  <c r="J26" i="4"/>
  <c r="D26" i="4"/>
  <c r="D27" i="4" s="1"/>
  <c r="I26" i="4"/>
  <c r="I27" i="4" s="1"/>
  <c r="C26" i="4"/>
  <c r="C27" i="4" s="1"/>
  <c r="B26" i="4"/>
  <c r="M9" i="2"/>
  <c r="Q10" i="2"/>
  <c r="N10" i="2"/>
  <c r="O10" i="2"/>
  <c r="P10" i="2"/>
  <c r="AQ9" i="2"/>
  <c r="AY10" i="2"/>
  <c r="AX10" i="2"/>
  <c r="AW10" i="2"/>
  <c r="AV10" i="2"/>
  <c r="AU10" i="2"/>
  <c r="AT10" i="2"/>
  <c r="AS10" i="2"/>
  <c r="AR10" i="2"/>
  <c r="AH9" i="2"/>
  <c r="AO10" i="2"/>
  <c r="AK10" i="2"/>
  <c r="AN10" i="2"/>
  <c r="AM10" i="2"/>
  <c r="AL10" i="2"/>
  <c r="AJ10" i="2"/>
  <c r="AI10" i="2"/>
  <c r="H11" i="2"/>
  <c r="J12" i="2"/>
  <c r="K12" i="2"/>
  <c r="I12" i="2"/>
  <c r="D10" i="2"/>
  <c r="F11" i="2"/>
  <c r="E11" i="2"/>
  <c r="D9" i="2" l="1"/>
  <c r="E10" i="2"/>
  <c r="F10" i="2"/>
  <c r="H10" i="2"/>
  <c r="I11" i="2"/>
  <c r="J11" i="2"/>
  <c r="K11" i="2"/>
  <c r="AH8" i="2"/>
  <c r="AN9" i="2"/>
  <c r="AM9" i="2"/>
  <c r="AL9" i="2"/>
  <c r="AO9" i="2"/>
  <c r="AK9" i="2"/>
  <c r="AJ9" i="2"/>
  <c r="AI9" i="2"/>
  <c r="AQ8" i="2"/>
  <c r="AY9" i="2"/>
  <c r="AX9" i="2"/>
  <c r="AW9" i="2"/>
  <c r="AV9" i="2"/>
  <c r="AU9" i="2"/>
  <c r="AT9" i="2"/>
  <c r="AS9" i="2"/>
  <c r="AR9" i="2"/>
  <c r="BA6" i="2"/>
  <c r="BJ7" i="2"/>
  <c r="BI7" i="2"/>
  <c r="BH7" i="2"/>
  <c r="BG7" i="2"/>
  <c r="BF7" i="2"/>
  <c r="BE7" i="2"/>
  <c r="BD7" i="2"/>
  <c r="BC7" i="2"/>
  <c r="BB7" i="2"/>
  <c r="M8" i="2"/>
  <c r="Q9" i="2"/>
  <c r="N9" i="2"/>
  <c r="O9" i="2"/>
  <c r="P9" i="2"/>
  <c r="B27" i="4"/>
  <c r="L26" i="4"/>
  <c r="J27" i="4"/>
  <c r="J71" i="4"/>
  <c r="S8" i="2"/>
  <c r="W9" i="2"/>
  <c r="V9" i="2"/>
  <c r="U9" i="2"/>
  <c r="X9" i="2"/>
  <c r="T9" i="2"/>
  <c r="K22" i="4"/>
  <c r="K71" i="4"/>
  <c r="L21" i="4"/>
  <c r="B22" i="4"/>
  <c r="BL6" i="2"/>
  <c r="BR7" i="2"/>
  <c r="BQ7" i="2"/>
  <c r="BO7" i="2"/>
  <c r="BU7" i="2"/>
  <c r="BP7" i="2"/>
  <c r="BV7" i="2"/>
  <c r="BM7" i="2"/>
  <c r="BS7" i="2"/>
  <c r="BN7" i="2"/>
  <c r="BT7" i="2"/>
  <c r="AH7" i="2" l="1"/>
  <c r="AM8" i="2"/>
  <c r="AL8" i="2"/>
  <c r="AO8" i="2"/>
  <c r="AK8" i="2"/>
  <c r="AN8" i="2"/>
  <c r="AJ8" i="2"/>
  <c r="AI8" i="2"/>
  <c r="H9" i="2"/>
  <c r="I10" i="2"/>
  <c r="J10" i="2"/>
  <c r="K10" i="2"/>
  <c r="BL5" i="2"/>
  <c r="BR6" i="2"/>
  <c r="BQ6" i="2"/>
  <c r="BO6" i="2"/>
  <c r="BU6" i="2"/>
  <c r="BP6" i="2"/>
  <c r="BV6" i="2"/>
  <c r="BM6" i="2"/>
  <c r="BS6" i="2"/>
  <c r="BN6" i="2"/>
  <c r="BT6" i="2"/>
  <c r="S7" i="2"/>
  <c r="V8" i="2"/>
  <c r="U8" i="2"/>
  <c r="X8" i="2"/>
  <c r="W8" i="2"/>
  <c r="T8" i="2"/>
  <c r="M7" i="2"/>
  <c r="Q8" i="2"/>
  <c r="N8" i="2"/>
  <c r="O8" i="2"/>
  <c r="P8" i="2"/>
  <c r="AQ7" i="2"/>
  <c r="AY8" i="2"/>
  <c r="AX8" i="2"/>
  <c r="D31" i="4" s="1"/>
  <c r="AW8" i="2"/>
  <c r="AV8" i="2"/>
  <c r="AU8" i="2"/>
  <c r="AT8" i="2"/>
  <c r="AS8" i="2"/>
  <c r="AR8" i="2"/>
  <c r="I31" i="4"/>
  <c r="B31" i="4"/>
  <c r="E31" i="4"/>
  <c r="E32" i="4" s="1"/>
  <c r="F31" i="4"/>
  <c r="F32" i="4" s="1"/>
  <c r="L22" i="4"/>
  <c r="L27" i="4"/>
  <c r="BA5" i="2"/>
  <c r="BJ6" i="2"/>
  <c r="BI6" i="2"/>
  <c r="BH6" i="2"/>
  <c r="BE6" i="2"/>
  <c r="BD6" i="2"/>
  <c r="BC6" i="2"/>
  <c r="BB6" i="2"/>
  <c r="BG6" i="2"/>
  <c r="BF6" i="2"/>
  <c r="D8" i="2"/>
  <c r="F9" i="2"/>
  <c r="E9" i="2"/>
  <c r="D32" i="4" l="1"/>
  <c r="B32" i="4"/>
  <c r="M6" i="2"/>
  <c r="Q7" i="2"/>
  <c r="N7" i="2"/>
  <c r="O7" i="2"/>
  <c r="P7" i="2"/>
  <c r="C31" i="4"/>
  <c r="H31" i="4"/>
  <c r="H32" i="4" s="1"/>
  <c r="S6" i="2"/>
  <c r="U7" i="2"/>
  <c r="X7" i="2"/>
  <c r="W7" i="2"/>
  <c r="V7" i="2"/>
  <c r="T7" i="2"/>
  <c r="AH6" i="2"/>
  <c r="AL7" i="2"/>
  <c r="AO7" i="2"/>
  <c r="AK7" i="2"/>
  <c r="AN7" i="2"/>
  <c r="AM7" i="2"/>
  <c r="AI7" i="2"/>
  <c r="AJ7" i="2"/>
  <c r="BA4" i="2"/>
  <c r="BJ5" i="2"/>
  <c r="BI5" i="2"/>
  <c r="BH5" i="2"/>
  <c r="BG5" i="2"/>
  <c r="BF5" i="2"/>
  <c r="BE5" i="2"/>
  <c r="BD5" i="2"/>
  <c r="BC5" i="2"/>
  <c r="BB5" i="2"/>
  <c r="I71" i="4"/>
  <c r="I32" i="4"/>
  <c r="D7" i="2"/>
  <c r="E8" i="2"/>
  <c r="F8" i="2"/>
  <c r="G31" i="4"/>
  <c r="G32" i="4" s="1"/>
  <c r="AQ6" i="2"/>
  <c r="AX7" i="2"/>
  <c r="AW7" i="2"/>
  <c r="AY7" i="2"/>
  <c r="AV7" i="2"/>
  <c r="AU7" i="2"/>
  <c r="AT7" i="2"/>
  <c r="AS7" i="2"/>
  <c r="AR7" i="2"/>
  <c r="BL4" i="2"/>
  <c r="BR5" i="2"/>
  <c r="BQ5" i="2"/>
  <c r="BO5" i="2"/>
  <c r="BU5" i="2"/>
  <c r="BP5" i="2"/>
  <c r="BV5" i="2"/>
  <c r="BM5" i="2"/>
  <c r="BS5" i="2"/>
  <c r="BN5" i="2"/>
  <c r="BT5" i="2"/>
  <c r="H8" i="2"/>
  <c r="K9" i="2"/>
  <c r="I9" i="2"/>
  <c r="J9" i="2"/>
  <c r="H7" i="2" l="1"/>
  <c r="J8" i="2"/>
  <c r="K8" i="2"/>
  <c r="I8" i="2"/>
  <c r="M5" i="2"/>
  <c r="Q6" i="2"/>
  <c r="N6" i="2"/>
  <c r="O6" i="2"/>
  <c r="P6" i="2"/>
  <c r="BL3" i="2"/>
  <c r="BR4" i="2"/>
  <c r="BQ4" i="2"/>
  <c r="BO4" i="2"/>
  <c r="BU4" i="2"/>
  <c r="BP4" i="2"/>
  <c r="BV4" i="2"/>
  <c r="BM4" i="2"/>
  <c r="BS4" i="2"/>
  <c r="BN4" i="2"/>
  <c r="BT4" i="2"/>
  <c r="BA3" i="2"/>
  <c r="BJ4" i="2"/>
  <c r="BG4" i="2"/>
  <c r="BF4" i="2"/>
  <c r="BI4" i="2"/>
  <c r="BH4" i="2"/>
  <c r="BE4" i="2"/>
  <c r="BD4" i="2"/>
  <c r="BC4" i="2"/>
  <c r="BB4" i="2"/>
  <c r="AH5" i="2"/>
  <c r="AO6" i="2"/>
  <c r="AK6" i="2"/>
  <c r="AN6" i="2"/>
  <c r="AM6" i="2"/>
  <c r="AL6" i="2"/>
  <c r="AJ6" i="2"/>
  <c r="AI6" i="2"/>
  <c r="S5" i="2"/>
  <c r="X6" i="2"/>
  <c r="W6" i="2"/>
  <c r="V6" i="2"/>
  <c r="U6" i="2"/>
  <c r="T6" i="2"/>
  <c r="L31" i="4"/>
  <c r="AQ5" i="2"/>
  <c r="AY6" i="2"/>
  <c r="AX6" i="2"/>
  <c r="AW6" i="2"/>
  <c r="AV6" i="2"/>
  <c r="AU6" i="2"/>
  <c r="AT6" i="2"/>
  <c r="AS6" i="2"/>
  <c r="AR6" i="2"/>
  <c r="D6" i="2"/>
  <c r="F7" i="2"/>
  <c r="E7" i="2"/>
  <c r="B36" i="4"/>
  <c r="F36" i="4"/>
  <c r="C32" i="4"/>
  <c r="F37" i="4" l="1"/>
  <c r="F71" i="4"/>
  <c r="D5" i="2"/>
  <c r="E6" i="2"/>
  <c r="F6" i="2"/>
  <c r="S4" i="2"/>
  <c r="W5" i="2"/>
  <c r="V5" i="2"/>
  <c r="U5" i="2"/>
  <c r="X5" i="2"/>
  <c r="T5" i="2"/>
  <c r="AH4" i="2"/>
  <c r="AN5" i="2"/>
  <c r="AM5" i="2"/>
  <c r="AL5" i="2"/>
  <c r="AO5" i="2"/>
  <c r="AK5" i="2"/>
  <c r="AJ5" i="2"/>
  <c r="AI5" i="2"/>
  <c r="C36" i="4"/>
  <c r="C37" i="4" s="1"/>
  <c r="G36" i="4"/>
  <c r="E36" i="4"/>
  <c r="H36" i="4"/>
  <c r="D36" i="4"/>
  <c r="D37" i="4" s="1"/>
  <c r="M4" i="2"/>
  <c r="Q5" i="2"/>
  <c r="N5" i="2"/>
  <c r="O5" i="2"/>
  <c r="P5" i="2"/>
  <c r="L36" i="4"/>
  <c r="B37" i="4"/>
  <c r="AQ4" i="2"/>
  <c r="AY5" i="2"/>
  <c r="AX5" i="2"/>
  <c r="AW5" i="2"/>
  <c r="AV5" i="2"/>
  <c r="AU5" i="2"/>
  <c r="AT5" i="2"/>
  <c r="AS5" i="2"/>
  <c r="AR5" i="2"/>
  <c r="L32" i="4"/>
  <c r="BI3" i="2"/>
  <c r="BE3" i="2"/>
  <c r="BH3" i="2"/>
  <c r="BD3" i="2"/>
  <c r="BJ3" i="2"/>
  <c r="BB3" i="2"/>
  <c r="BG3" i="2"/>
  <c r="BF3" i="2"/>
  <c r="BC3" i="2"/>
  <c r="BR3" i="2"/>
  <c r="BQ3" i="2"/>
  <c r="BO3" i="2"/>
  <c r="BU3" i="2"/>
  <c r="BP3" i="2"/>
  <c r="BV3" i="2"/>
  <c r="BM3" i="2"/>
  <c r="BS3" i="2"/>
  <c r="BN3" i="2"/>
  <c r="BT3" i="2"/>
  <c r="H6" i="2"/>
  <c r="I7" i="2"/>
  <c r="J7" i="2"/>
  <c r="K7" i="2"/>
  <c r="H71" i="4" l="1"/>
  <c r="H37" i="4"/>
  <c r="D4" i="2"/>
  <c r="F5" i="2"/>
  <c r="E5" i="2"/>
  <c r="C25" i="5"/>
  <c r="C26" i="5" s="1"/>
  <c r="F25" i="5"/>
  <c r="F26" i="5" s="1"/>
  <c r="N25" i="5"/>
  <c r="D25" i="5"/>
  <c r="D26" i="5" s="1"/>
  <c r="B25" i="5"/>
  <c r="B26" i="5" s="1"/>
  <c r="E25" i="5"/>
  <c r="E26" i="5" s="1"/>
  <c r="J25" i="5"/>
  <c r="J26" i="5" s="1"/>
  <c r="J61" i="5" s="1"/>
  <c r="I25" i="5"/>
  <c r="G25" i="5"/>
  <c r="G26" i="5" s="1"/>
  <c r="H25" i="5"/>
  <c r="H26" i="5" s="1"/>
  <c r="AQ3" i="2"/>
  <c r="AY4" i="2"/>
  <c r="AX4" i="2"/>
  <c r="AW4" i="2"/>
  <c r="AV4" i="2"/>
  <c r="AU4" i="2"/>
  <c r="AT4" i="2"/>
  <c r="AS4" i="2"/>
  <c r="AR4" i="2"/>
  <c r="E37" i="4"/>
  <c r="E71" i="4"/>
  <c r="S3" i="2"/>
  <c r="V4" i="2"/>
  <c r="U4" i="2"/>
  <c r="X4" i="2"/>
  <c r="W4" i="2"/>
  <c r="T4" i="2"/>
  <c r="H5" i="2"/>
  <c r="I6" i="2"/>
  <c r="J6" i="2"/>
  <c r="K6" i="2"/>
  <c r="M3" i="2"/>
  <c r="Q4" i="2"/>
  <c r="N4" i="2"/>
  <c r="O4" i="2"/>
  <c r="P4" i="2"/>
  <c r="G37" i="4"/>
  <c r="L37" i="4" s="1"/>
  <c r="G71" i="4"/>
  <c r="AH3" i="2"/>
  <c r="AM4" i="2"/>
  <c r="AL4" i="2"/>
  <c r="AO4" i="2"/>
  <c r="AK4" i="2"/>
  <c r="AN4" i="2"/>
  <c r="AJ4" i="2"/>
  <c r="AI4" i="2"/>
  <c r="AW3" i="2" l="1"/>
  <c r="AS3" i="2"/>
  <c r="AV3" i="2"/>
  <c r="AR3" i="2"/>
  <c r="AY3" i="2"/>
  <c r="AU3" i="2"/>
  <c r="AX3" i="2"/>
  <c r="AT3" i="2"/>
  <c r="AM3" i="2"/>
  <c r="AL3" i="2"/>
  <c r="AO3" i="2"/>
  <c r="AN3" i="2"/>
  <c r="AJ3" i="2"/>
  <c r="AI3" i="2"/>
  <c r="AK3" i="2"/>
  <c r="V3" i="2"/>
  <c r="X3" i="2"/>
  <c r="N41" i="5" s="1"/>
  <c r="W3" i="2"/>
  <c r="U3" i="2"/>
  <c r="T3" i="2"/>
  <c r="D3" i="2"/>
  <c r="E4" i="2"/>
  <c r="F4" i="2"/>
  <c r="H4" i="2"/>
  <c r="K5" i="2"/>
  <c r="I5" i="2"/>
  <c r="J5" i="2"/>
  <c r="Q3" i="2"/>
  <c r="P3" i="2"/>
  <c r="N3" i="2"/>
  <c r="O3" i="2"/>
  <c r="I28" i="5"/>
  <c r="I26" i="5"/>
  <c r="L26" i="5" s="1"/>
  <c r="F29" i="5" l="1"/>
  <c r="F30" i="5" s="1"/>
  <c r="C29" i="5"/>
  <c r="C30" i="5" s="1"/>
  <c r="H29" i="5"/>
  <c r="H32" i="5" s="1"/>
  <c r="N29" i="5"/>
  <c r="E29" i="5"/>
  <c r="E30" i="5" s="1"/>
  <c r="G29" i="5"/>
  <c r="G30" i="5" s="1"/>
  <c r="D29" i="5"/>
  <c r="D30" i="5" s="1"/>
  <c r="B29" i="5"/>
  <c r="B30" i="5" s="1"/>
  <c r="I29" i="5"/>
  <c r="I30" i="5" s="1"/>
  <c r="I61" i="5" s="1"/>
  <c r="H30" i="5"/>
  <c r="H3" i="2"/>
  <c r="I4" i="2"/>
  <c r="J4" i="2"/>
  <c r="K4" i="2"/>
  <c r="F3" i="2"/>
  <c r="E3" i="2"/>
  <c r="I3" i="2" l="1"/>
  <c r="J3" i="2"/>
  <c r="K3" i="2"/>
  <c r="D56" i="4"/>
  <c r="C56" i="4"/>
  <c r="B56" i="4"/>
  <c r="N33" i="5"/>
  <c r="D33" i="5"/>
  <c r="D34" i="5" s="1"/>
  <c r="C33" i="5"/>
  <c r="C34" i="5" s="1"/>
  <c r="E33" i="5"/>
  <c r="E34" i="5" s="1"/>
  <c r="F33" i="5"/>
  <c r="F34" i="5" s="1"/>
  <c r="H33" i="5"/>
  <c r="H34" i="5" s="1"/>
  <c r="H61" i="5" s="1"/>
  <c r="G33" i="5"/>
  <c r="G36" i="5" s="1"/>
  <c r="B33" i="5"/>
  <c r="B34" i="5" s="1"/>
  <c r="G34" i="5"/>
  <c r="L30" i="5"/>
  <c r="D57" i="4" l="1"/>
  <c r="D71" i="4"/>
  <c r="L34" i="5"/>
  <c r="L56" i="4"/>
  <c r="B57" i="4"/>
  <c r="B71" i="4"/>
  <c r="C37" i="5"/>
  <c r="C38" i="5" s="1"/>
  <c r="N37" i="5"/>
  <c r="D37" i="5"/>
  <c r="D38" i="5" s="1"/>
  <c r="F37" i="5"/>
  <c r="F40" i="5" s="1"/>
  <c r="B37" i="5"/>
  <c r="B38" i="5" s="1"/>
  <c r="G37" i="5"/>
  <c r="G38" i="5" s="1"/>
  <c r="G61" i="5" s="1"/>
  <c r="E37" i="5"/>
  <c r="F38" i="5"/>
  <c r="C57" i="4"/>
  <c r="C71" i="4"/>
  <c r="F41" i="5" l="1"/>
  <c r="F42" i="5" s="1"/>
  <c r="F61" i="5" s="1"/>
  <c r="C41" i="5"/>
  <c r="C42" i="5" s="1"/>
  <c r="B41" i="5"/>
  <c r="B42" i="5" s="1"/>
  <c r="D41" i="5"/>
  <c r="D42" i="5" s="1"/>
  <c r="E41" i="5"/>
  <c r="E42" i="5" s="1"/>
  <c r="C72" i="4"/>
  <c r="B72" i="4"/>
  <c r="L71" i="4"/>
  <c r="D72" i="4" s="1"/>
  <c r="E38" i="5"/>
  <c r="L38" i="5" s="1"/>
  <c r="L57" i="4"/>
  <c r="N22" i="4" s="1"/>
  <c r="C58" i="4" s="1"/>
  <c r="D73" i="4" l="1"/>
  <c r="D7" i="4"/>
  <c r="C73" i="4"/>
  <c r="C7" i="4"/>
  <c r="E44" i="5"/>
  <c r="B68" i="4"/>
  <c r="L68" i="4" s="1"/>
  <c r="C48" i="4"/>
  <c r="D48" i="4"/>
  <c r="E48" i="4"/>
  <c r="F48" i="4"/>
  <c r="B48" i="4"/>
  <c r="C63" i="4"/>
  <c r="B63" i="4"/>
  <c r="C53" i="4"/>
  <c r="D53" i="4"/>
  <c r="D43" i="4"/>
  <c r="B53" i="4"/>
  <c r="C43" i="4"/>
  <c r="E53" i="4"/>
  <c r="F43" i="4"/>
  <c r="E43" i="4"/>
  <c r="B43" i="4"/>
  <c r="G43" i="4"/>
  <c r="H28" i="4"/>
  <c r="J23" i="4"/>
  <c r="G28" i="4"/>
  <c r="D23" i="4"/>
  <c r="I28" i="4"/>
  <c r="D28" i="4"/>
  <c r="E23" i="4"/>
  <c r="C23" i="4"/>
  <c r="C28" i="4"/>
  <c r="E28" i="4"/>
  <c r="G23" i="4"/>
  <c r="I23" i="4"/>
  <c r="H23" i="4"/>
  <c r="F23" i="4"/>
  <c r="F28" i="4"/>
  <c r="B28" i="4"/>
  <c r="L28" i="4" s="1"/>
  <c r="B23" i="4"/>
  <c r="L23" i="4" s="1"/>
  <c r="J28" i="4"/>
  <c r="K23" i="4"/>
  <c r="F33" i="4"/>
  <c r="E33" i="4"/>
  <c r="H33" i="4"/>
  <c r="B33" i="4"/>
  <c r="G33" i="4"/>
  <c r="D33" i="4"/>
  <c r="I33" i="4"/>
  <c r="C33" i="4"/>
  <c r="D38" i="4"/>
  <c r="C38" i="4"/>
  <c r="B38" i="4"/>
  <c r="F38" i="4"/>
  <c r="G38" i="4"/>
  <c r="E38" i="4"/>
  <c r="H38" i="4"/>
  <c r="L42" i="5"/>
  <c r="D58" i="4"/>
  <c r="J72" i="4"/>
  <c r="K72" i="4"/>
  <c r="I72" i="4"/>
  <c r="F72" i="4"/>
  <c r="E72" i="4"/>
  <c r="G72" i="4"/>
  <c r="H72" i="4"/>
  <c r="B58" i="4"/>
  <c r="L58" i="4" s="1"/>
  <c r="B73" i="4"/>
  <c r="B7" i="4"/>
  <c r="E73" i="4" l="1"/>
  <c r="E7" i="4"/>
  <c r="L48" i="4"/>
  <c r="I7" i="4"/>
  <c r="I73" i="4"/>
  <c r="L33" i="4"/>
  <c r="L43" i="4"/>
  <c r="J73" i="4"/>
  <c r="J7" i="4"/>
  <c r="F7" i="4"/>
  <c r="F73" i="4"/>
  <c r="H7" i="4"/>
  <c r="H73" i="4"/>
  <c r="G73" i="4"/>
  <c r="G7" i="4"/>
  <c r="L7" i="4" s="1"/>
  <c r="K7" i="4"/>
  <c r="K73" i="4"/>
  <c r="L38" i="4"/>
  <c r="L53" i="4"/>
  <c r="L63" i="4"/>
  <c r="N45" i="5"/>
  <c r="E45" i="5"/>
  <c r="E46" i="5" s="1"/>
  <c r="E61" i="5" s="1"/>
  <c r="B45" i="5"/>
  <c r="B46" i="5" s="1"/>
  <c r="C45" i="5"/>
  <c r="C46" i="5" s="1"/>
  <c r="D45" i="5"/>
  <c r="D48" i="5" s="1"/>
  <c r="D46" i="5"/>
  <c r="L46" i="5" l="1"/>
  <c r="B49" i="5"/>
  <c r="B50" i="5" s="1"/>
  <c r="D49" i="5"/>
  <c r="D50" i="5" s="1"/>
  <c r="D61" i="5" s="1"/>
  <c r="N49" i="5"/>
  <c r="C49" i="5"/>
  <c r="C52" i="5" s="1"/>
  <c r="N53" i="5" l="1"/>
  <c r="B53" i="5"/>
  <c r="B56" i="5" s="1"/>
  <c r="C53" i="5"/>
  <c r="C54" i="5" s="1"/>
  <c r="C61" i="5" s="1"/>
  <c r="C50" i="5"/>
  <c r="L50" i="5" s="1"/>
  <c r="B54" i="5" l="1"/>
  <c r="B58" i="5"/>
  <c r="L58" i="5" s="1"/>
  <c r="B57" i="5"/>
  <c r="N57" i="5"/>
  <c r="N60" i="5"/>
  <c r="O21" i="5" l="1"/>
  <c r="K7" i="5" s="1"/>
  <c r="O25" i="5"/>
  <c r="J7" i="5" s="1"/>
  <c r="O41" i="5"/>
  <c r="F7" i="5" s="1"/>
  <c r="O29" i="5"/>
  <c r="I7" i="5" s="1"/>
  <c r="O33" i="5"/>
  <c r="H7" i="5" s="1"/>
  <c r="O37" i="5"/>
  <c r="G7" i="5" s="1"/>
  <c r="O45" i="5"/>
  <c r="E7" i="5" s="1"/>
  <c r="O49" i="5"/>
  <c r="D7" i="5" s="1"/>
  <c r="O53" i="5"/>
  <c r="C7" i="5" s="1"/>
  <c r="O57" i="5"/>
  <c r="B7" i="5" s="1"/>
  <c r="L54" i="5"/>
  <c r="B61" i="5"/>
  <c r="L61" i="5" s="1"/>
  <c r="B62" i="5" l="1"/>
  <c r="K62" i="5"/>
  <c r="J62" i="5"/>
  <c r="I62" i="5"/>
  <c r="H62" i="5"/>
  <c r="G62" i="5"/>
  <c r="F62" i="5"/>
  <c r="E62" i="5"/>
  <c r="D62" i="5"/>
  <c r="C62" i="5"/>
  <c r="L7" i="5"/>
  <c r="L62" i="5" l="1"/>
</calcChain>
</file>

<file path=xl/sharedStrings.xml><?xml version="1.0" encoding="utf-8"?>
<sst xmlns="http://schemas.openxmlformats.org/spreadsheetml/2006/main" count="410" uniqueCount="56">
  <si>
    <t>[0-2]</t>
  </si>
  <si>
    <t>[2-4]</t>
  </si>
  <si>
    <t>]7-10]</t>
  </si>
  <si>
    <t>%</t>
  </si>
  <si>
    <t>]10-20]</t>
  </si>
  <si>
    <t>]4-7]</t>
  </si>
  <si>
    <t>]20-30]</t>
  </si>
  <si>
    <t>total volume 20-40 cm</t>
  </si>
  <si>
    <t>volumes décomposés</t>
  </si>
  <si>
    <t>total volume 0-2 cm</t>
  </si>
  <si>
    <t>total volume 7-10 cm</t>
  </si>
  <si>
    <t>total volume 4-7 cm</t>
  </si>
  <si>
    <t>total volume 2-4 cm</t>
  </si>
  <si>
    <t>40-60</t>
  </si>
  <si>
    <t>]20-40]</t>
  </si>
  <si>
    <t>total volume 40-60 cm</t>
  </si>
  <si>
    <t>]40-60]</t>
  </si>
  <si>
    <t>]60-80]</t>
  </si>
  <si>
    <t>]80-100]</t>
  </si>
  <si>
    <t>TOTAL</t>
  </si>
  <si>
    <t>total volume 60-80 cm</t>
  </si>
  <si>
    <t>total volume 80-100 cm</t>
  </si>
  <si>
    <t>TOTAL volumes décomposés</t>
  </si>
  <si>
    <t>% théorique</t>
  </si>
  <si>
    <t>% théorique corrigé</t>
  </si>
  <si>
    <t>% décomposition</t>
  </si>
  <si>
    <t>Diamètre (cm)</t>
  </si>
  <si>
    <t>%vol décomposé</t>
  </si>
  <si>
    <t>% corrigé vol décomposé</t>
  </si>
  <si>
    <t>vol décomposé</t>
  </si>
  <si>
    <t>volumes décomposés corrigés</t>
  </si>
  <si>
    <t>somme volumes décomposés non corrigés</t>
  </si>
  <si>
    <t>]2-4]</t>
  </si>
  <si>
    <t>]10-14]</t>
  </si>
  <si>
    <t>]14-20]</t>
  </si>
  <si>
    <t>total volume 14-20 cm</t>
  </si>
  <si>
    <t>total volume 10-14 cm</t>
  </si>
  <si>
    <t>volumes recomposés</t>
  </si>
  <si>
    <t>% recompostion</t>
  </si>
  <si>
    <t>%volume recomposé</t>
  </si>
  <si>
    <t>TOTALvolume recomposé</t>
  </si>
  <si>
    <t>% décomposé corrigé</t>
  </si>
  <si>
    <t>% recomposé corrigé</t>
  </si>
  <si>
    <t>% bois</t>
  </si>
  <si>
    <t>% charbons</t>
  </si>
  <si>
    <t>CONIFERES</t>
  </si>
  <si>
    <t>FEUILLUS</t>
  </si>
  <si>
    <t>total volume 10-20 cm</t>
  </si>
  <si>
    <t>TOTAL volume décomposé</t>
  </si>
  <si>
    <t>somme volumes décomposés</t>
  </si>
  <si>
    <t xml:space="preserve">matériel d'étude : BOIS </t>
  </si>
  <si>
    <t>valeur (fragment ou volume)*</t>
  </si>
  <si>
    <t>matériel d'étude : CHARBONS</t>
  </si>
  <si>
    <t>%théorique</t>
  </si>
  <si>
    <t>%théorique corrigé</t>
  </si>
  <si>
    <t>* Le modèle étant fondé sur des volumes il est donc préférable de garder cette unité. Toutefois, le nombre de fragments peut être également utilisé dans l'optique d'obtenir une première idée des distributions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</si>
</sst>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0000"/>
    <numFmt numFmtId="167" formatCode="0.000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color rgb="FFFF0000"/>
      <name val="Arial"/>
      <family val="2"/>
    </font>
    <font>
      <sz val="10"/>
      <name val="Arial"/>
      <family val="2"/>
    </font>
    <font>
      <b/>
      <sz val="1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0"/>
      <color theme="0"/>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3" fillId="0" borderId="1" xfId="0" applyFont="1" applyBorder="1"/>
    <xf numFmtId="0" fontId="0" fillId="0" borderId="1" xfId="0" applyBorder="1"/>
    <xf numFmtId="0" fontId="0" fillId="0" borderId="0" xfId="0" applyBorder="1"/>
    <xf numFmtId="0" fontId="0" fillId="0" borderId="0" xfId="0" applyFill="1" applyBorder="1"/>
    <xf numFmtId="0" fontId="0" fillId="0" borderId="0" xfId="0" applyFill="1"/>
    <xf numFmtId="0" fontId="4" fillId="0" borderId="0" xfId="0" applyFont="1"/>
    <xf numFmtId="0" fontId="5" fillId="0" borderId="0" xfId="0" applyFont="1"/>
    <xf numFmtId="164" fontId="5" fillId="0" borderId="0" xfId="0" applyNumberFormat="1" applyFont="1" applyBorder="1"/>
    <xf numFmtId="164" fontId="5" fillId="0" borderId="0" xfId="0" applyNumberFormat="1" applyFont="1"/>
    <xf numFmtId="0" fontId="4" fillId="0" borderId="1" xfId="0" applyFont="1" applyBorder="1"/>
    <xf numFmtId="0" fontId="5" fillId="0" borderId="5" xfId="0" applyFont="1" applyBorder="1"/>
    <xf numFmtId="0" fontId="4" fillId="0" borderId="3" xfId="0" applyFont="1" applyBorder="1"/>
    <xf numFmtId="0" fontId="1" fillId="0" borderId="0" xfId="0" applyFont="1"/>
    <xf numFmtId="2" fontId="3" fillId="0" borderId="1" xfId="0" applyNumberFormat="1" applyFont="1" applyBorder="1"/>
    <xf numFmtId="2" fontId="5" fillId="0" borderId="0" xfId="0" applyNumberFormat="1" applyFont="1" applyBorder="1"/>
    <xf numFmtId="0" fontId="5" fillId="0" borderId="4" xfId="0" applyFont="1" applyFill="1" applyBorder="1" applyAlignment="1">
      <alignment horizontal="center"/>
    </xf>
    <xf numFmtId="0" fontId="0" fillId="0" borderId="4" xfId="0" applyFill="1" applyBorder="1"/>
    <xf numFmtId="0" fontId="0" fillId="4" borderId="0" xfId="0" applyFill="1" applyBorder="1"/>
    <xf numFmtId="0" fontId="5" fillId="0" borderId="0" xfId="0" applyFont="1" applyFill="1" applyBorder="1"/>
    <xf numFmtId="164" fontId="0" fillId="0" borderId="0" xfId="0" applyNumberFormat="1" applyBorder="1"/>
    <xf numFmtId="0" fontId="0" fillId="0" borderId="0" xfId="0"/>
    <xf numFmtId="0" fontId="0" fillId="0" borderId="0" xfId="0" applyFill="1"/>
    <xf numFmtId="0" fontId="0" fillId="0" borderId="5" xfId="0" applyFill="1" applyBorder="1"/>
    <xf numFmtId="0" fontId="0" fillId="0" borderId="2" xfId="0" applyFill="1" applyBorder="1"/>
    <xf numFmtId="0" fontId="4" fillId="0" borderId="7" xfId="0" applyFont="1" applyBorder="1"/>
    <xf numFmtId="0" fontId="2" fillId="0" borderId="1" xfId="0" applyFont="1" applyBorder="1"/>
    <xf numFmtId="2" fontId="3" fillId="0" borderId="6" xfId="0" applyNumberFormat="1" applyFont="1" applyBorder="1"/>
    <xf numFmtId="0" fontId="3" fillId="0" borderId="6" xfId="0" applyFont="1" applyBorder="1"/>
    <xf numFmtId="2" fontId="3" fillId="0" borderId="7" xfId="0" applyNumberFormat="1" applyFont="1" applyBorder="1"/>
    <xf numFmtId="0" fontId="5" fillId="0" borderId="0" xfId="0" applyFont="1" applyFill="1"/>
    <xf numFmtId="0" fontId="5" fillId="0" borderId="4" xfId="0" applyFont="1" applyFill="1" applyBorder="1"/>
    <xf numFmtId="1" fontId="5" fillId="0" borderId="4" xfId="0" applyNumberFormat="1" applyFont="1" applyFill="1" applyBorder="1"/>
    <xf numFmtId="0" fontId="1" fillId="0" borderId="0" xfId="0" applyFont="1" applyFill="1"/>
    <xf numFmtId="2" fontId="0" fillId="0" borderId="0" xfId="0" applyNumberFormat="1" applyFill="1" applyBorder="1"/>
    <xf numFmtId="0" fontId="1" fillId="0" borderId="0" xfId="0" applyFont="1" applyFill="1" applyBorder="1"/>
    <xf numFmtId="0" fontId="10"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16" fontId="10" fillId="0" borderId="0"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protection hidden="1"/>
    </xf>
    <xf numFmtId="16" fontId="11" fillId="0" borderId="0" xfId="0" applyNumberFormat="1" applyFont="1" applyFill="1" applyBorder="1" applyProtection="1">
      <protection hidden="1"/>
    </xf>
    <xf numFmtId="0" fontId="11" fillId="0" borderId="0" xfId="0" applyFont="1" applyFill="1" applyBorder="1" applyProtection="1">
      <protection hidden="1"/>
    </xf>
    <xf numFmtId="0" fontId="9" fillId="0" borderId="0" xfId="0" applyFont="1" applyFill="1" applyBorder="1" applyProtection="1">
      <protection hidden="1"/>
    </xf>
    <xf numFmtId="164" fontId="11" fillId="0" borderId="0" xfId="0" applyNumberFormat="1" applyFont="1" applyFill="1" applyBorder="1" applyProtection="1">
      <protection hidden="1"/>
    </xf>
    <xf numFmtId="0" fontId="10" fillId="0" borderId="0" xfId="0" applyFont="1" applyFill="1" applyBorder="1" applyAlignment="1" applyProtection="1">
      <alignment horizontal="center"/>
      <protection hidden="1"/>
    </xf>
    <xf numFmtId="164" fontId="9" fillId="0" borderId="0" xfId="0" applyNumberFormat="1" applyFont="1" applyFill="1" applyBorder="1" applyProtection="1">
      <protection hidden="1"/>
    </xf>
    <xf numFmtId="167" fontId="11" fillId="0" borderId="0" xfId="0" applyNumberFormat="1" applyFont="1" applyFill="1" applyBorder="1" applyProtection="1">
      <protection hidden="1"/>
    </xf>
    <xf numFmtId="0" fontId="10" fillId="0" borderId="0" xfId="0" applyFont="1" applyFill="1" applyBorder="1" applyProtection="1">
      <protection hidden="1"/>
    </xf>
    <xf numFmtId="0" fontId="8" fillId="0" borderId="0" xfId="0" applyFont="1" applyFill="1" applyBorder="1" applyProtection="1">
      <protection hidden="1"/>
    </xf>
    <xf numFmtId="165" fontId="11" fillId="0" borderId="0" xfId="0" applyNumberFormat="1" applyFont="1" applyFill="1" applyBorder="1" applyAlignment="1" applyProtection="1">
      <alignment horizontal="center"/>
      <protection hidden="1"/>
    </xf>
    <xf numFmtId="167" fontId="11" fillId="0" borderId="0" xfId="0" applyNumberFormat="1" applyFont="1" applyFill="1" applyBorder="1" applyAlignment="1" applyProtection="1">
      <alignment horizontal="center"/>
      <protection hidden="1"/>
    </xf>
    <xf numFmtId="16" fontId="10" fillId="0" borderId="0" xfId="0" applyNumberFormat="1" applyFont="1" applyFill="1" applyBorder="1" applyProtection="1">
      <protection hidden="1"/>
    </xf>
    <xf numFmtId="2" fontId="11" fillId="0" borderId="0" xfId="0" applyNumberFormat="1" applyFont="1" applyFill="1" applyBorder="1" applyProtection="1">
      <protection hidden="1"/>
    </xf>
    <xf numFmtId="2" fontId="9" fillId="0" borderId="0" xfId="0" applyNumberFormat="1" applyFont="1" applyFill="1" applyBorder="1" applyProtection="1">
      <protection hidden="1"/>
    </xf>
    <xf numFmtId="167" fontId="9" fillId="0" borderId="0" xfId="0" applyNumberFormat="1" applyFont="1" applyFill="1" applyBorder="1" applyProtection="1">
      <protection hidden="1"/>
    </xf>
    <xf numFmtId="166" fontId="9" fillId="0" borderId="0" xfId="0" applyNumberFormat="1" applyFont="1" applyFill="1" applyBorder="1" applyProtection="1">
      <protection hidden="1"/>
    </xf>
    <xf numFmtId="0" fontId="10" fillId="0" borderId="0" xfId="0" applyFont="1" applyFill="1" applyBorder="1" applyAlignment="1" applyProtection="1">
      <alignment horizontal="center" vertical="center"/>
      <protection hidden="1"/>
    </xf>
    <xf numFmtId="16" fontId="10"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65" fontId="9" fillId="0" borderId="0" xfId="0" applyNumberFormat="1" applyFont="1" applyFill="1" applyBorder="1" applyProtection="1">
      <protection hidden="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5" xfId="0" applyFont="1" applyBorder="1"/>
    <xf numFmtId="16" fontId="5" fillId="2" borderId="1" xfId="0" applyNumberFormat="1" applyFont="1" applyFill="1" applyBorder="1" applyAlignment="1">
      <alignment horizontal="center" vertical="center"/>
    </xf>
    <xf numFmtId="0" fontId="0" fillId="4" borderId="1" xfId="0" applyFill="1" applyBorder="1" applyAlignment="1">
      <alignment horizontal="center" vertical="center"/>
    </xf>
    <xf numFmtId="0" fontId="9" fillId="0" borderId="0" xfId="0" applyFont="1" applyFill="1" applyProtection="1">
      <protection hidden="1"/>
    </xf>
    <xf numFmtId="0" fontId="0" fillId="0" borderId="0" xfId="0"/>
    <xf numFmtId="0" fontId="3" fillId="0" borderId="1" xfId="0" applyFont="1" applyBorder="1"/>
    <xf numFmtId="0" fontId="0" fillId="0" borderId="1" xfId="0" applyBorder="1"/>
    <xf numFmtId="0" fontId="0" fillId="0" borderId="0" xfId="0" applyBorder="1"/>
    <xf numFmtId="0" fontId="0" fillId="0" borderId="0" xfId="0" applyFill="1" applyBorder="1"/>
    <xf numFmtId="0" fontId="0" fillId="0" borderId="0" xfId="0" applyFill="1"/>
    <xf numFmtId="0" fontId="4" fillId="0" borderId="0" xfId="0" applyFont="1"/>
    <xf numFmtId="0" fontId="5" fillId="0" borderId="0" xfId="0" applyFont="1"/>
    <xf numFmtId="0" fontId="5" fillId="2" borderId="4" xfId="0" applyFont="1" applyFill="1" applyBorder="1"/>
    <xf numFmtId="164" fontId="5" fillId="0" borderId="0" xfId="0" applyNumberFormat="1" applyFont="1" applyBorder="1"/>
    <xf numFmtId="164" fontId="5" fillId="0" borderId="0" xfId="0" applyNumberFormat="1" applyFont="1"/>
    <xf numFmtId="0" fontId="4" fillId="0" borderId="1" xfId="0" applyFont="1" applyBorder="1"/>
    <xf numFmtId="0" fontId="5" fillId="0" borderId="5" xfId="0" applyFont="1" applyBorder="1"/>
    <xf numFmtId="1" fontId="5" fillId="2" borderId="4" xfId="0" applyNumberFormat="1" applyFont="1" applyFill="1" applyBorder="1"/>
    <xf numFmtId="0" fontId="4" fillId="0" borderId="3" xfId="0" applyFont="1" applyBorder="1"/>
    <xf numFmtId="0" fontId="5" fillId="2" borderId="1" xfId="0" applyFont="1" applyFill="1" applyBorder="1"/>
    <xf numFmtId="2" fontId="3" fillId="0" borderId="1" xfId="0" applyNumberFormat="1" applyFont="1" applyBorder="1"/>
    <xf numFmtId="0" fontId="0" fillId="4" borderId="1" xfId="0" applyFill="1" applyBorder="1"/>
    <xf numFmtId="2" fontId="5" fillId="0" borderId="0" xfId="0" applyNumberFormat="1" applyFont="1" applyBorder="1"/>
    <xf numFmtId="2" fontId="2" fillId="0" borderId="1" xfId="0" applyNumberFormat="1" applyFont="1" applyBorder="1"/>
    <xf numFmtId="0" fontId="5" fillId="0" borderId="4" xfId="0" applyFont="1" applyFill="1" applyBorder="1" applyAlignment="1">
      <alignment horizontal="center"/>
    </xf>
    <xf numFmtId="0" fontId="0" fillId="0" borderId="4" xfId="0" applyFill="1" applyBorder="1"/>
    <xf numFmtId="2" fontId="0" fillId="0" borderId="0" xfId="0" applyNumberFormat="1" applyBorder="1"/>
    <xf numFmtId="1" fontId="0" fillId="0" borderId="0" xfId="0" applyNumberFormat="1"/>
    <xf numFmtId="164" fontId="0" fillId="0" borderId="0" xfId="0" applyNumberFormat="1" applyBorder="1"/>
    <xf numFmtId="0" fontId="0" fillId="0" borderId="0" xfId="0" applyAlignment="1">
      <alignment horizontal="center" vertical="center"/>
    </xf>
    <xf numFmtId="0" fontId="5" fillId="0" borderId="4" xfId="0" applyFont="1" applyFill="1" applyBorder="1" applyAlignment="1">
      <alignment horizontal="center" vertical="center"/>
    </xf>
    <xf numFmtId="0" fontId="8" fillId="0" borderId="0" xfId="0" applyFont="1" applyFill="1" applyProtection="1">
      <protection hidden="1"/>
    </xf>
    <xf numFmtId="0" fontId="6" fillId="5" borderId="0" xfId="0" applyFont="1" applyFill="1" applyAlignment="1" applyProtection="1">
      <alignment horizontal="center" vertical="center"/>
      <protection hidden="1"/>
    </xf>
    <xf numFmtId="0" fontId="7" fillId="0" borderId="0" xfId="0" applyFont="1" applyProtection="1">
      <protection hidden="1"/>
    </xf>
    <xf numFmtId="0" fontId="7" fillId="0" borderId="0" xfId="0" applyFont="1" applyFill="1" applyProtection="1">
      <protection hidden="1"/>
    </xf>
    <xf numFmtId="0" fontId="6" fillId="6" borderId="0" xfId="0" applyFont="1" applyFill="1" applyAlignment="1" applyProtection="1">
      <alignment horizontal="center" vertical="center"/>
      <protection hidden="1"/>
    </xf>
    <xf numFmtId="0" fontId="7" fillId="0" borderId="1" xfId="0" applyFont="1" applyBorder="1" applyProtection="1">
      <protection hidden="1"/>
    </xf>
    <xf numFmtId="0" fontId="3" fillId="0" borderId="2" xfId="0" applyFont="1" applyFill="1" applyBorder="1" applyAlignment="1" applyProtection="1">
      <alignment horizontal="center" vertical="center" wrapText="1"/>
      <protection hidden="1"/>
    </xf>
    <xf numFmtId="16" fontId="3" fillId="0" borderId="2"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7" fillId="0" borderId="0" xfId="0" applyFont="1" applyFill="1" applyBorder="1" applyProtection="1">
      <protection hidden="1"/>
    </xf>
    <xf numFmtId="16" fontId="3" fillId="0" borderId="1" xfId="0" applyNumberFormat="1" applyFont="1" applyFill="1" applyBorder="1" applyAlignment="1" applyProtection="1">
      <alignment horizontal="center" vertical="center" wrapText="1"/>
      <protection hidden="1"/>
    </xf>
    <xf numFmtId="0" fontId="0" fillId="0" borderId="1" xfId="0" applyFill="1" applyBorder="1" applyAlignment="1" applyProtection="1">
      <alignment horizontal="center"/>
      <protection hidden="1"/>
    </xf>
    <xf numFmtId="0" fontId="7" fillId="0" borderId="1" xfId="0" applyFont="1" applyFill="1" applyBorder="1" applyAlignment="1" applyProtection="1">
      <alignment horizontal="center"/>
      <protection hidden="1"/>
    </xf>
    <xf numFmtId="0" fontId="7" fillId="0" borderId="0" xfId="0" applyFont="1" applyBorder="1" applyProtection="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3" borderId="1" xfId="0" applyFont="1" applyFill="1" applyBorder="1" applyAlignment="1" applyProtection="1">
      <alignment horizontal="center" vertical="center"/>
      <protection locked="0" hidden="1"/>
    </xf>
    <xf numFmtId="0" fontId="0" fillId="3" borderId="1" xfId="0" applyFill="1" applyBorder="1" applyAlignment="1" applyProtection="1">
      <alignment horizontal="center" vertical="center"/>
      <protection locked="0" hidden="1"/>
    </xf>
    <xf numFmtId="0" fontId="6" fillId="0" borderId="0" xfId="0" applyFont="1" applyFill="1" applyAlignment="1" applyProtection="1">
      <alignment horizontal="center" vertical="center"/>
      <protection hidden="1"/>
    </xf>
    <xf numFmtId="0" fontId="7" fillId="0" borderId="1" xfId="0" applyFont="1" applyBorder="1" applyAlignment="1" applyProtection="1">
      <alignment horizontal="left" vertical="center"/>
      <protection hidden="1"/>
    </xf>
    <xf numFmtId="0" fontId="7" fillId="0" borderId="1" xfId="0" applyFont="1" applyBorder="1" applyAlignment="1" applyProtection="1">
      <alignment horizontal="center"/>
      <protection hidden="1"/>
    </xf>
    <xf numFmtId="0" fontId="7" fillId="0" borderId="0" xfId="0" applyFont="1" applyFill="1" applyAlignment="1" applyProtection="1">
      <alignment horizontal="center" vertical="center" wrapText="1"/>
      <protection hidden="1"/>
    </xf>
    <xf numFmtId="2" fontId="11" fillId="0" borderId="0" xfId="0" applyNumberFormat="1" applyFont="1" applyFill="1" applyBorder="1" applyAlignment="1" applyProtection="1">
      <alignment horizontal="center"/>
      <protection hidden="1"/>
    </xf>
    <xf numFmtId="2" fontId="8" fillId="0" borderId="0" xfId="0" applyNumberFormat="1" applyFont="1" applyFill="1" applyBorder="1" applyProtection="1">
      <protection hidden="1"/>
    </xf>
    <xf numFmtId="0" fontId="8" fillId="0" borderId="0" xfId="0" applyFont="1" applyFill="1" applyBorder="1" applyAlignment="1" applyProtection="1">
      <alignment horizontal="center" vertical="center"/>
      <protection hidden="1"/>
    </xf>
    <xf numFmtId="0" fontId="7" fillId="3" borderId="1" xfId="0" applyFont="1" applyFill="1" applyBorder="1" applyAlignment="1" applyProtection="1">
      <alignment horizontal="center"/>
      <protection locked="0" hidden="1"/>
    </xf>
    <xf numFmtId="0" fontId="7" fillId="0" borderId="0" xfId="0" applyFont="1" applyBorder="1" applyAlignment="1" applyProtection="1">
      <alignment horizontal="left"/>
      <protection hidden="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A482"/>
  <sheetViews>
    <sheetView zoomScale="70" zoomScaleNormal="70" workbookViewId="0">
      <selection activeCell="B206" sqref="B206"/>
    </sheetView>
  </sheetViews>
  <sheetFormatPr baseColWidth="10" defaultRowHeight="15" x14ac:dyDescent="0.25"/>
  <cols>
    <col min="1" max="1" width="11.42578125" style="13"/>
    <col min="3" max="3" width="4.140625" style="22" customWidth="1"/>
    <col min="4" max="4" width="11.42578125" style="13"/>
    <col min="7" max="7" width="4.28515625" style="22" customWidth="1"/>
    <col min="8" max="8" width="11.42578125" style="13"/>
    <col min="12" max="12" width="3.85546875" style="22" customWidth="1"/>
    <col min="13" max="13" width="11.42578125" style="13"/>
    <col min="18" max="18" width="3.7109375" style="22" customWidth="1"/>
    <col min="19" max="19" width="11.42578125" style="13"/>
    <col min="25" max="25" width="3.42578125" style="17" customWidth="1"/>
    <col min="26" max="27" width="7.28515625" style="18" customWidth="1"/>
    <col min="28" max="28" width="7.85546875" style="18" customWidth="1"/>
    <col min="29" max="29" width="10.28515625" style="18" customWidth="1"/>
    <col min="30" max="30" width="9.42578125" style="18" customWidth="1"/>
    <col min="31" max="31" width="8.42578125" style="18" customWidth="1"/>
    <col min="32" max="32" width="9.140625" style="18" customWidth="1"/>
    <col min="33" max="33" width="3.42578125" style="4" customWidth="1"/>
    <col min="34" max="34" width="11.42578125" style="13"/>
    <col min="40" max="40" width="11.5703125" style="21"/>
    <col min="42" max="42" width="3.28515625" style="17" customWidth="1"/>
    <col min="49" max="49" width="11.5703125" style="21"/>
    <col min="52" max="52" width="4.5703125" customWidth="1"/>
    <col min="59" max="59" width="11.5703125" style="21"/>
    <col min="63" max="63" width="4.7109375" style="3" customWidth="1"/>
    <col min="65" max="69" width="11.42578125" style="3"/>
    <col min="70" max="70" width="11.5703125" style="3"/>
    <col min="71" max="75" width="11.42578125" style="3"/>
  </cols>
  <sheetData>
    <row r="1" spans="1:75" x14ac:dyDescent="0.25">
      <c r="A1" s="6"/>
      <c r="B1" s="7"/>
      <c r="C1" s="30"/>
      <c r="D1" s="6"/>
      <c r="E1" s="7"/>
      <c r="F1" s="7"/>
      <c r="G1" s="30"/>
      <c r="H1" s="6"/>
      <c r="I1" s="7"/>
      <c r="J1" s="7"/>
      <c r="K1" s="7"/>
      <c r="L1" s="30"/>
      <c r="M1" s="6"/>
      <c r="N1" s="7"/>
      <c r="O1" s="7"/>
      <c r="P1" s="7"/>
      <c r="Q1" s="7"/>
      <c r="R1" s="30"/>
      <c r="S1" s="6"/>
      <c r="T1" s="7"/>
      <c r="U1" s="7"/>
      <c r="V1" s="7"/>
      <c r="W1" s="7"/>
      <c r="X1" s="7"/>
      <c r="Y1" s="4"/>
      <c r="Z1" s="4"/>
      <c r="AA1" s="4"/>
      <c r="AB1" s="4"/>
      <c r="AC1" s="4"/>
      <c r="AD1" s="4"/>
      <c r="AE1" s="4"/>
      <c r="AF1" s="4"/>
      <c r="AH1" s="6"/>
      <c r="AP1" s="4"/>
    </row>
    <row r="2" spans="1:75" x14ac:dyDescent="0.25">
      <c r="A2" s="61" t="s">
        <v>3</v>
      </c>
      <c r="B2" s="62" t="s">
        <v>0</v>
      </c>
      <c r="C2" s="16"/>
      <c r="D2" s="61" t="s">
        <v>3</v>
      </c>
      <c r="E2" s="62" t="s">
        <v>0</v>
      </c>
      <c r="F2" s="62" t="s">
        <v>1</v>
      </c>
      <c r="G2" s="16"/>
      <c r="H2" s="61" t="s">
        <v>3</v>
      </c>
      <c r="I2" s="62" t="s">
        <v>0</v>
      </c>
      <c r="J2" s="62" t="s">
        <v>1</v>
      </c>
      <c r="K2" s="64" t="s">
        <v>5</v>
      </c>
      <c r="L2" s="16"/>
      <c r="M2" s="61" t="s">
        <v>3</v>
      </c>
      <c r="N2" s="62" t="s">
        <v>0</v>
      </c>
      <c r="O2" s="62" t="s">
        <v>1</v>
      </c>
      <c r="P2" s="64" t="s">
        <v>5</v>
      </c>
      <c r="Q2" s="62" t="s">
        <v>2</v>
      </c>
      <c r="R2" s="16"/>
      <c r="S2" s="61" t="s">
        <v>3</v>
      </c>
      <c r="T2" s="62" t="s">
        <v>0</v>
      </c>
      <c r="U2" s="62" t="s">
        <v>1</v>
      </c>
      <c r="V2" s="64" t="s">
        <v>5</v>
      </c>
      <c r="W2" s="62" t="s">
        <v>2</v>
      </c>
      <c r="X2" s="62" t="s">
        <v>33</v>
      </c>
      <c r="Z2" s="61" t="s">
        <v>3</v>
      </c>
      <c r="AA2" s="62" t="s">
        <v>0</v>
      </c>
      <c r="AB2" s="62" t="s">
        <v>1</v>
      </c>
      <c r="AC2" s="64" t="s">
        <v>5</v>
      </c>
      <c r="AD2" s="62" t="s">
        <v>2</v>
      </c>
      <c r="AE2" s="62" t="s">
        <v>33</v>
      </c>
      <c r="AF2" s="65" t="s">
        <v>34</v>
      </c>
      <c r="AG2" s="17"/>
      <c r="AH2" s="61" t="s">
        <v>3</v>
      </c>
      <c r="AI2" s="62" t="s">
        <v>0</v>
      </c>
      <c r="AJ2" s="62" t="s">
        <v>1</v>
      </c>
      <c r="AK2" s="64" t="s">
        <v>5</v>
      </c>
      <c r="AL2" s="62" t="s">
        <v>2</v>
      </c>
      <c r="AM2" s="62" t="s">
        <v>33</v>
      </c>
      <c r="AN2" s="62" t="s">
        <v>4</v>
      </c>
      <c r="AO2" s="62" t="s">
        <v>14</v>
      </c>
      <c r="AQ2" s="61" t="s">
        <v>3</v>
      </c>
      <c r="AR2" s="62" t="s">
        <v>0</v>
      </c>
      <c r="AS2" s="62" t="s">
        <v>1</v>
      </c>
      <c r="AT2" s="64" t="s">
        <v>5</v>
      </c>
      <c r="AU2" s="62" t="s">
        <v>2</v>
      </c>
      <c r="AV2" s="62" t="s">
        <v>33</v>
      </c>
      <c r="AW2" s="62" t="s">
        <v>34</v>
      </c>
      <c r="AX2" s="62" t="s">
        <v>14</v>
      </c>
      <c r="AY2" s="65" t="s">
        <v>13</v>
      </c>
      <c r="BA2" s="61" t="s">
        <v>3</v>
      </c>
      <c r="BB2" s="62" t="s">
        <v>0</v>
      </c>
      <c r="BC2" s="62" t="s">
        <v>1</v>
      </c>
      <c r="BD2" s="64" t="s">
        <v>5</v>
      </c>
      <c r="BE2" s="62" t="s">
        <v>2</v>
      </c>
      <c r="BF2" s="62" t="s">
        <v>33</v>
      </c>
      <c r="BG2" s="62" t="s">
        <v>34</v>
      </c>
      <c r="BH2" s="62" t="s">
        <v>14</v>
      </c>
      <c r="BI2" s="65" t="s">
        <v>16</v>
      </c>
      <c r="BJ2" s="62" t="s">
        <v>17</v>
      </c>
      <c r="BL2" s="61" t="s">
        <v>3</v>
      </c>
      <c r="BM2" s="62" t="s">
        <v>0</v>
      </c>
      <c r="BN2" s="62" t="s">
        <v>1</v>
      </c>
      <c r="BO2" s="64" t="s">
        <v>5</v>
      </c>
      <c r="BP2" s="62" t="s">
        <v>2</v>
      </c>
      <c r="BQ2" s="62" t="s">
        <v>33</v>
      </c>
      <c r="BR2" s="62" t="s">
        <v>34</v>
      </c>
      <c r="BS2" s="62" t="s">
        <v>14</v>
      </c>
      <c r="BT2" s="65" t="s">
        <v>16</v>
      </c>
      <c r="BU2" s="62" t="s">
        <v>17</v>
      </c>
      <c r="BV2" s="62" t="s">
        <v>18</v>
      </c>
    </row>
    <row r="3" spans="1:75" s="5" customFormat="1" x14ac:dyDescent="0.25">
      <c r="A3" s="12">
        <f t="shared" ref="A3:A64" si="0">A4-0.5</f>
        <v>0</v>
      </c>
      <c r="B3" s="11">
        <f t="shared" ref="B3:B66" si="1">A3</f>
        <v>0</v>
      </c>
      <c r="C3" s="16"/>
      <c r="D3" s="12">
        <f t="shared" ref="D3:D66" si="2">D4-0.5</f>
        <v>0</v>
      </c>
      <c r="E3" s="15">
        <f t="shared" ref="E3:E66" si="3">25*D3/100</f>
        <v>0</v>
      </c>
      <c r="F3" s="8">
        <f t="shared" ref="F3:F66" si="4">75*D3/100</f>
        <v>0</v>
      </c>
      <c r="G3" s="16"/>
      <c r="H3" s="63">
        <f t="shared" ref="H3:H66" si="5">H4-0.5</f>
        <v>0</v>
      </c>
      <c r="I3" s="9">
        <f t="shared" ref="I3:I66" si="6">8.16*H3/100</f>
        <v>0</v>
      </c>
      <c r="J3" s="9">
        <f t="shared" ref="J3:J66" si="7">24.49*H3/100</f>
        <v>0</v>
      </c>
      <c r="K3" s="9">
        <f t="shared" ref="K3:K66" si="8">67.35*H3/100</f>
        <v>0</v>
      </c>
      <c r="L3" s="16"/>
      <c r="M3" s="63">
        <f t="shared" ref="M3:M66" si="9">M4-0.5</f>
        <v>0</v>
      </c>
      <c r="N3" s="7">
        <f t="shared" ref="N3:N66" si="10">4*M3/100</f>
        <v>0</v>
      </c>
      <c r="O3" s="7">
        <f t="shared" ref="O3:O66" si="11">12*M3/100</f>
        <v>0</v>
      </c>
      <c r="P3" s="7">
        <f t="shared" ref="P3:P66" si="12">33*M3/100</f>
        <v>0</v>
      </c>
      <c r="Q3" s="7">
        <f>51*M3/100</f>
        <v>0</v>
      </c>
      <c r="R3" s="16"/>
      <c r="S3" s="12">
        <f t="shared" ref="S3:S66" si="13">S4-0.5</f>
        <v>0</v>
      </c>
      <c r="T3" s="7">
        <f>2.04*$S3/100</f>
        <v>0</v>
      </c>
      <c r="U3" s="7">
        <f>6.12*$S3/100</f>
        <v>0</v>
      </c>
      <c r="V3" s="7">
        <f>16.84*$S3/100</f>
        <v>0</v>
      </c>
      <c r="W3" s="7">
        <f>26.02*$S3/100</f>
        <v>0</v>
      </c>
      <c r="X3" s="7">
        <f>48.98*$S3/100</f>
        <v>0</v>
      </c>
      <c r="Y3" s="17"/>
      <c r="Z3" s="12">
        <f t="shared" ref="Z3:Z66" si="14">Z4-0.5</f>
        <v>0</v>
      </c>
      <c r="AA3" s="7">
        <f>1*$Z3/100</f>
        <v>0</v>
      </c>
      <c r="AB3" s="7">
        <f>3*$Z3/100</f>
        <v>0</v>
      </c>
      <c r="AC3" s="7">
        <f>8.25*$Z3/100</f>
        <v>0</v>
      </c>
      <c r="AD3" s="7">
        <f>12.75*$Z3/100</f>
        <v>0</v>
      </c>
      <c r="AE3" s="7">
        <f>24*$Z3/100</f>
        <v>0</v>
      </c>
      <c r="AF3" s="7">
        <f>51*$Z3/100</f>
        <v>0</v>
      </c>
      <c r="AG3" s="23"/>
      <c r="AH3" s="63">
        <f t="shared" ref="AH3:AH66" si="15">AH4-0.5</f>
        <v>0</v>
      </c>
      <c r="AI3">
        <f>0.25*'table CONIFERES'!$AH3/100</f>
        <v>0</v>
      </c>
      <c r="AJ3">
        <f>0.75*'table CONIFERES'!AH3/100</f>
        <v>0</v>
      </c>
      <c r="AK3">
        <f>2.06*'table CONIFERES'!AH3/100</f>
        <v>0</v>
      </c>
      <c r="AL3">
        <f>3.19*'table CONIFERES'!AH3/100</f>
        <v>0</v>
      </c>
      <c r="AM3">
        <f>6*'table CONIFERES'!AH3/100</f>
        <v>0</v>
      </c>
      <c r="AN3" s="21">
        <f>12.75*'table CONIFERES'!AH3/100</f>
        <v>0</v>
      </c>
      <c r="AO3">
        <f>75*'table CONIFERES'!AH3/100</f>
        <v>0</v>
      </c>
      <c r="AP3" s="17"/>
      <c r="AQ3" s="63">
        <f t="shared" ref="AQ3:AQ66" si="16">AQ4-0.5</f>
        <v>0</v>
      </c>
      <c r="AR3">
        <f>0.11*$AQ3/100</f>
        <v>0</v>
      </c>
      <c r="AS3">
        <f>0.33*$AQ3/100</f>
        <v>0</v>
      </c>
      <c r="AT3">
        <f>0.92*$AQ3/100</f>
        <v>0</v>
      </c>
      <c r="AU3">
        <f>1.42*$AQ3/100</f>
        <v>0</v>
      </c>
      <c r="AV3">
        <f>2.67*$AQ3/100</f>
        <v>0</v>
      </c>
      <c r="AW3" s="21">
        <f>5.67*$AQ3/100</f>
        <v>0</v>
      </c>
      <c r="AX3">
        <f>33.33*$AQ3/100</f>
        <v>0</v>
      </c>
      <c r="AY3">
        <f>55.56*$AQ3/100</f>
        <v>0</v>
      </c>
      <c r="BA3" s="63">
        <f t="shared" ref="BA3:BA66" si="17">BA4-0.5</f>
        <v>0</v>
      </c>
      <c r="BB3">
        <f>0.06*BA3/100</f>
        <v>0</v>
      </c>
      <c r="BC3">
        <f>0.19*BA3/100</f>
        <v>0</v>
      </c>
      <c r="BD3">
        <f>0.52*BA3/100</f>
        <v>0</v>
      </c>
      <c r="BE3">
        <f>0.8*BA3/100</f>
        <v>0</v>
      </c>
      <c r="BF3">
        <f>1.5*BA3/100</f>
        <v>0</v>
      </c>
      <c r="BG3" s="21">
        <f>3.19*BA3/100</f>
        <v>0</v>
      </c>
      <c r="BH3">
        <f>18.75*BA3/100</f>
        <v>0</v>
      </c>
      <c r="BI3">
        <f>31.25*BA3/100</f>
        <v>0</v>
      </c>
      <c r="BJ3">
        <f>43.75*BA3/100</f>
        <v>0</v>
      </c>
      <c r="BK3" s="4"/>
      <c r="BL3" s="63">
        <f t="shared" ref="BL3:BL66" si="18">BL4-0.5</f>
        <v>0</v>
      </c>
      <c r="BM3" s="3">
        <f t="shared" ref="BM3:BM66" si="19">$BM$203*BL3/100</f>
        <v>0</v>
      </c>
      <c r="BN3" s="3">
        <f t="shared" ref="BN3:BN66" si="20">$BN$203*BL3/100</f>
        <v>0</v>
      </c>
      <c r="BO3" s="3">
        <f t="shared" ref="BO3:BO66" si="21">$BO$203*BL3/100</f>
        <v>0</v>
      </c>
      <c r="BP3" s="3">
        <f t="shared" ref="BP3:BP66" si="22">$BP$203*BL3/100</f>
        <v>0</v>
      </c>
      <c r="BQ3" s="3">
        <f>0.96*BL3/100</f>
        <v>0</v>
      </c>
      <c r="BR3" s="3">
        <f>2.04*BL3/100</f>
        <v>0</v>
      </c>
      <c r="BS3" s="3">
        <f t="shared" ref="BS3:BS66" si="23">$BS$203*BL3/100</f>
        <v>0</v>
      </c>
      <c r="BT3" s="3">
        <f t="shared" ref="BT3:BT66" si="24">$BT$203*BL3/100</f>
        <v>0</v>
      </c>
      <c r="BU3" s="3">
        <f t="shared" ref="BU3:BU66" si="25">$BU$203*BL3/100</f>
        <v>0</v>
      </c>
      <c r="BV3" s="3">
        <f t="shared" ref="BV3:BV66" si="26">$BV$203*BL3/100</f>
        <v>0</v>
      </c>
      <c r="BW3" s="4"/>
    </row>
    <row r="4" spans="1:75" s="5" customFormat="1" x14ac:dyDescent="0.25">
      <c r="A4" s="12">
        <f t="shared" si="0"/>
        <v>0.5</v>
      </c>
      <c r="B4" s="11">
        <f t="shared" si="1"/>
        <v>0.5</v>
      </c>
      <c r="C4" s="16"/>
      <c r="D4" s="12">
        <f t="shared" si="2"/>
        <v>0.5</v>
      </c>
      <c r="E4" s="15">
        <f t="shared" si="3"/>
        <v>0.125</v>
      </c>
      <c r="F4" s="8">
        <f t="shared" si="4"/>
        <v>0.375</v>
      </c>
      <c r="G4" s="16"/>
      <c r="H4" s="12">
        <f t="shared" si="5"/>
        <v>0.5</v>
      </c>
      <c r="I4" s="9">
        <f>8.16*H4/100</f>
        <v>4.0800000000000003E-2</v>
      </c>
      <c r="J4" s="9">
        <f t="shared" si="7"/>
        <v>0.12244999999999999</v>
      </c>
      <c r="K4" s="9">
        <f t="shared" si="8"/>
        <v>0.33674999999999999</v>
      </c>
      <c r="L4" s="16"/>
      <c r="M4" s="12">
        <f t="shared" si="9"/>
        <v>0.5</v>
      </c>
      <c r="N4" s="7">
        <f t="shared" si="10"/>
        <v>0.02</v>
      </c>
      <c r="O4" s="7">
        <f t="shared" si="11"/>
        <v>0.06</v>
      </c>
      <c r="P4" s="7">
        <f t="shared" si="12"/>
        <v>0.16500000000000001</v>
      </c>
      <c r="Q4" s="7">
        <f t="shared" ref="Q4:Q66" si="27">51*M4/100</f>
        <v>0.255</v>
      </c>
      <c r="R4" s="16"/>
      <c r="S4" s="12">
        <f t="shared" si="13"/>
        <v>0.5</v>
      </c>
      <c r="T4" s="7">
        <f t="shared" ref="T4:T67" si="28">2.04*$S4/100</f>
        <v>1.0200000000000001E-2</v>
      </c>
      <c r="U4" s="7">
        <f t="shared" ref="U4:U67" si="29">6.12*$S4/100</f>
        <v>3.0600000000000002E-2</v>
      </c>
      <c r="V4" s="7">
        <f t="shared" ref="V4:V67" si="30">16.84*$S4/100</f>
        <v>8.4199999999999997E-2</v>
      </c>
      <c r="W4" s="7">
        <f t="shared" ref="W4:W67" si="31">26.02*$S4/100</f>
        <v>0.13009999999999999</v>
      </c>
      <c r="X4" s="7">
        <f t="shared" ref="X4:X67" si="32">48.98*$S4/100</f>
        <v>0.24489999999999998</v>
      </c>
      <c r="Y4" s="17"/>
      <c r="Z4" s="12">
        <f t="shared" si="14"/>
        <v>0.5</v>
      </c>
      <c r="AA4" s="7">
        <f t="shared" ref="AA4:AA67" si="33">1*$Z4/100</f>
        <v>5.0000000000000001E-3</v>
      </c>
      <c r="AB4" s="7">
        <f t="shared" ref="AB4:AB67" si="34">3*$Z4/100</f>
        <v>1.4999999999999999E-2</v>
      </c>
      <c r="AC4" s="7">
        <f t="shared" ref="AC4:AC67" si="35">8.25*$Z4/100</f>
        <v>4.1250000000000002E-2</v>
      </c>
      <c r="AD4" s="7">
        <f t="shared" ref="AD4:AD67" si="36">12.75*$Z4/100</f>
        <v>6.3750000000000001E-2</v>
      </c>
      <c r="AE4" s="7">
        <f t="shared" ref="AE4:AE67" si="37">24*$Z4/100</f>
        <v>0.12</v>
      </c>
      <c r="AF4" s="7">
        <f t="shared" ref="AF4:AF67" si="38">51*$Z4/100</f>
        <v>0.255</v>
      </c>
      <c r="AG4" s="23"/>
      <c r="AH4" s="12">
        <f t="shared" si="15"/>
        <v>0.5</v>
      </c>
      <c r="AI4" s="21">
        <f>0.25*'table CONIFERES'!$AH4/100</f>
        <v>1.25E-3</v>
      </c>
      <c r="AJ4" s="21">
        <f>0.75*'table CONIFERES'!AH4/100</f>
        <v>3.7499999999999999E-3</v>
      </c>
      <c r="AK4" s="21">
        <f>2.06*'table CONIFERES'!AH4/100</f>
        <v>1.03E-2</v>
      </c>
      <c r="AL4" s="21">
        <f>3.19*'table CONIFERES'!AH4/100</f>
        <v>1.5949999999999999E-2</v>
      </c>
      <c r="AM4" s="21">
        <f>6*'table CONIFERES'!AH4/100</f>
        <v>0.03</v>
      </c>
      <c r="AN4" s="21">
        <f>12.75*'table CONIFERES'!AH4/100</f>
        <v>6.3750000000000001E-2</v>
      </c>
      <c r="AO4" s="21">
        <f>75*'table CONIFERES'!AH4/100</f>
        <v>0.375</v>
      </c>
      <c r="AP4" s="17"/>
      <c r="AQ4" s="12">
        <f t="shared" si="16"/>
        <v>0.5</v>
      </c>
      <c r="AR4" s="21">
        <f t="shared" ref="AR4:AR67" si="39">0.11*$AQ4/100</f>
        <v>5.5000000000000003E-4</v>
      </c>
      <c r="AS4" s="21">
        <f t="shared" ref="AS4:AS67" si="40">0.33*$AQ4/100</f>
        <v>1.65E-3</v>
      </c>
      <c r="AT4" s="21">
        <f t="shared" ref="AT4:AT67" si="41">0.92*$AQ4/100</f>
        <v>4.5999999999999999E-3</v>
      </c>
      <c r="AU4" s="21">
        <f t="shared" ref="AU4:AU67" si="42">1.42*$AQ4/100</f>
        <v>7.0999999999999995E-3</v>
      </c>
      <c r="AV4" s="21">
        <f t="shared" ref="AV4:AV67" si="43">2.67*$AQ4/100</f>
        <v>1.3349999999999999E-2</v>
      </c>
      <c r="AW4" s="21">
        <f t="shared" ref="AW4:AW67" si="44">5.67*$AQ4/100</f>
        <v>2.835E-2</v>
      </c>
      <c r="AX4" s="21">
        <f t="shared" ref="AX4:AX67" si="45">33.33*$AQ4/100</f>
        <v>0.16664999999999999</v>
      </c>
      <c r="AY4" s="21">
        <f t="shared" ref="AY4:AY67" si="46">55.56*$AQ4/100</f>
        <v>0.27779999999999999</v>
      </c>
      <c r="BA4" s="12">
        <f t="shared" si="17"/>
        <v>0.5</v>
      </c>
      <c r="BB4" s="21">
        <f t="shared" ref="BB4:BB67" si="47">0.06*BA4/100</f>
        <v>2.9999999999999997E-4</v>
      </c>
      <c r="BC4" s="21">
        <f t="shared" ref="BC4:BC67" si="48">0.19*BA4/100</f>
        <v>9.5E-4</v>
      </c>
      <c r="BD4" s="21">
        <f t="shared" ref="BD4:BD67" si="49">0.52*BA4/100</f>
        <v>2.5999999999999999E-3</v>
      </c>
      <c r="BE4" s="21">
        <f t="shared" ref="BE4:BE67" si="50">0.8*BA4/100</f>
        <v>4.0000000000000001E-3</v>
      </c>
      <c r="BF4" s="21">
        <f t="shared" ref="BF4:BF67" si="51">1.5*BA4/100</f>
        <v>7.4999999999999997E-3</v>
      </c>
      <c r="BG4" s="21">
        <f t="shared" ref="BG4:BG67" si="52">3.19*BA4/100</f>
        <v>1.5949999999999999E-2</v>
      </c>
      <c r="BH4" s="21">
        <f t="shared" ref="BH4:BH67" si="53">18.75*BA4/100</f>
        <v>9.375E-2</v>
      </c>
      <c r="BI4" s="21">
        <f t="shared" ref="BI4:BI67" si="54">31.25*BA4/100</f>
        <v>0.15625</v>
      </c>
      <c r="BJ4" s="21">
        <f t="shared" ref="BJ4:BJ67" si="55">43.75*BA4/100</f>
        <v>0.21875</v>
      </c>
      <c r="BK4" s="4"/>
      <c r="BL4" s="12">
        <f t="shared" si="18"/>
        <v>0.5</v>
      </c>
      <c r="BM4" s="3">
        <f t="shared" si="19"/>
        <v>2.0000000000000001E-4</v>
      </c>
      <c r="BN4" s="3">
        <f t="shared" si="20"/>
        <v>5.9999999999999995E-4</v>
      </c>
      <c r="BO4" s="3">
        <f t="shared" si="21"/>
        <v>1.65E-3</v>
      </c>
      <c r="BP4" s="3">
        <f t="shared" si="22"/>
        <v>2.5500000000000002E-3</v>
      </c>
      <c r="BQ4" s="3">
        <f t="shared" ref="BQ4:BQ67" si="56">0.96*BL4/100</f>
        <v>4.7999999999999996E-3</v>
      </c>
      <c r="BR4" s="3">
        <f t="shared" ref="BR4:BR67" si="57">2.04*BL4/100</f>
        <v>1.0200000000000001E-2</v>
      </c>
      <c r="BS4" s="3">
        <f t="shared" si="23"/>
        <v>0.06</v>
      </c>
      <c r="BT4" s="3">
        <f t="shared" si="24"/>
        <v>0.1</v>
      </c>
      <c r="BU4" s="3">
        <f t="shared" si="25"/>
        <v>0.14000000000000001</v>
      </c>
      <c r="BV4" s="3">
        <f t="shared" si="26"/>
        <v>0.18</v>
      </c>
      <c r="BW4" s="4"/>
    </row>
    <row r="5" spans="1:75" s="5" customFormat="1" x14ac:dyDescent="0.25">
      <c r="A5" s="12">
        <f t="shared" si="0"/>
        <v>1</v>
      </c>
      <c r="B5" s="11">
        <f t="shared" si="1"/>
        <v>1</v>
      </c>
      <c r="C5" s="16"/>
      <c r="D5" s="12">
        <f t="shared" si="2"/>
        <v>1</v>
      </c>
      <c r="E5" s="15">
        <f t="shared" si="3"/>
        <v>0.25</v>
      </c>
      <c r="F5" s="8">
        <f t="shared" si="4"/>
        <v>0.75</v>
      </c>
      <c r="G5" s="16"/>
      <c r="H5" s="12">
        <f t="shared" si="5"/>
        <v>1</v>
      </c>
      <c r="I5" s="9">
        <f t="shared" si="6"/>
        <v>8.1600000000000006E-2</v>
      </c>
      <c r="J5" s="9">
        <f t="shared" si="7"/>
        <v>0.24489999999999998</v>
      </c>
      <c r="K5" s="9">
        <f t="shared" si="8"/>
        <v>0.67349999999999999</v>
      </c>
      <c r="L5" s="16"/>
      <c r="M5" s="12">
        <f t="shared" si="9"/>
        <v>1</v>
      </c>
      <c r="N5" s="7">
        <f t="shared" si="10"/>
        <v>0.04</v>
      </c>
      <c r="O5" s="7">
        <f t="shared" si="11"/>
        <v>0.12</v>
      </c>
      <c r="P5" s="7">
        <f t="shared" si="12"/>
        <v>0.33</v>
      </c>
      <c r="Q5" s="7">
        <f t="shared" si="27"/>
        <v>0.51</v>
      </c>
      <c r="R5" s="16"/>
      <c r="S5" s="12">
        <f t="shared" si="13"/>
        <v>1</v>
      </c>
      <c r="T5" s="7">
        <f t="shared" si="28"/>
        <v>2.0400000000000001E-2</v>
      </c>
      <c r="U5" s="7">
        <f t="shared" si="29"/>
        <v>6.1200000000000004E-2</v>
      </c>
      <c r="V5" s="7">
        <f t="shared" si="30"/>
        <v>0.16839999999999999</v>
      </c>
      <c r="W5" s="7">
        <f t="shared" si="31"/>
        <v>0.26019999999999999</v>
      </c>
      <c r="X5" s="7">
        <f t="shared" si="32"/>
        <v>0.48979999999999996</v>
      </c>
      <c r="Y5" s="17"/>
      <c r="Z5" s="12">
        <f t="shared" si="14"/>
        <v>1</v>
      </c>
      <c r="AA5" s="7">
        <f t="shared" si="33"/>
        <v>0.01</v>
      </c>
      <c r="AB5" s="7">
        <f t="shared" si="34"/>
        <v>0.03</v>
      </c>
      <c r="AC5" s="7">
        <f t="shared" si="35"/>
        <v>8.2500000000000004E-2</v>
      </c>
      <c r="AD5" s="7">
        <f t="shared" si="36"/>
        <v>0.1275</v>
      </c>
      <c r="AE5" s="7">
        <f t="shared" si="37"/>
        <v>0.24</v>
      </c>
      <c r="AF5" s="7">
        <f t="shared" si="38"/>
        <v>0.51</v>
      </c>
      <c r="AG5" s="23"/>
      <c r="AH5" s="12">
        <f t="shared" si="15"/>
        <v>1</v>
      </c>
      <c r="AI5" s="21">
        <f>0.25*'table CONIFERES'!$AH5/100</f>
        <v>2.5000000000000001E-3</v>
      </c>
      <c r="AJ5" s="21">
        <f>0.75*'table CONIFERES'!AH5/100</f>
        <v>7.4999999999999997E-3</v>
      </c>
      <c r="AK5" s="21">
        <f>2.06*'table CONIFERES'!AH5/100</f>
        <v>2.06E-2</v>
      </c>
      <c r="AL5" s="21">
        <f>3.19*'table CONIFERES'!AH5/100</f>
        <v>3.1899999999999998E-2</v>
      </c>
      <c r="AM5" s="21">
        <f>6*'table CONIFERES'!AH5/100</f>
        <v>0.06</v>
      </c>
      <c r="AN5" s="21">
        <f>12.75*'table CONIFERES'!AH5/100</f>
        <v>0.1275</v>
      </c>
      <c r="AO5" s="21">
        <f>75*'table CONIFERES'!AH5/100</f>
        <v>0.75</v>
      </c>
      <c r="AP5" s="17"/>
      <c r="AQ5" s="12">
        <f t="shared" si="16"/>
        <v>1</v>
      </c>
      <c r="AR5" s="21">
        <f t="shared" si="39"/>
        <v>1.1000000000000001E-3</v>
      </c>
      <c r="AS5" s="21">
        <f t="shared" si="40"/>
        <v>3.3E-3</v>
      </c>
      <c r="AT5" s="21">
        <f t="shared" si="41"/>
        <v>9.1999999999999998E-3</v>
      </c>
      <c r="AU5" s="21">
        <f t="shared" si="42"/>
        <v>1.4199999999999999E-2</v>
      </c>
      <c r="AV5" s="21">
        <f t="shared" si="43"/>
        <v>2.6699999999999998E-2</v>
      </c>
      <c r="AW5" s="21">
        <f t="shared" si="44"/>
        <v>5.67E-2</v>
      </c>
      <c r="AX5" s="21">
        <f t="shared" si="45"/>
        <v>0.33329999999999999</v>
      </c>
      <c r="AY5" s="21">
        <f t="shared" si="46"/>
        <v>0.55559999999999998</v>
      </c>
      <c r="BA5" s="12">
        <f t="shared" si="17"/>
        <v>1</v>
      </c>
      <c r="BB5" s="21">
        <f t="shared" si="47"/>
        <v>5.9999999999999995E-4</v>
      </c>
      <c r="BC5" s="21">
        <f t="shared" si="48"/>
        <v>1.9E-3</v>
      </c>
      <c r="BD5" s="21">
        <f t="shared" si="49"/>
        <v>5.1999999999999998E-3</v>
      </c>
      <c r="BE5" s="21">
        <f t="shared" si="50"/>
        <v>8.0000000000000002E-3</v>
      </c>
      <c r="BF5" s="21">
        <f t="shared" si="51"/>
        <v>1.4999999999999999E-2</v>
      </c>
      <c r="BG5" s="21">
        <f t="shared" si="52"/>
        <v>3.1899999999999998E-2</v>
      </c>
      <c r="BH5" s="21">
        <f t="shared" si="53"/>
        <v>0.1875</v>
      </c>
      <c r="BI5" s="21">
        <f t="shared" si="54"/>
        <v>0.3125</v>
      </c>
      <c r="BJ5" s="21">
        <f t="shared" si="55"/>
        <v>0.4375</v>
      </c>
      <c r="BK5" s="4"/>
      <c r="BL5" s="12">
        <f t="shared" si="18"/>
        <v>1</v>
      </c>
      <c r="BM5" s="3">
        <f t="shared" si="19"/>
        <v>4.0000000000000002E-4</v>
      </c>
      <c r="BN5" s="3">
        <f t="shared" si="20"/>
        <v>1.1999999999999999E-3</v>
      </c>
      <c r="BO5" s="3">
        <f t="shared" si="21"/>
        <v>3.3E-3</v>
      </c>
      <c r="BP5" s="3">
        <f t="shared" si="22"/>
        <v>5.1000000000000004E-3</v>
      </c>
      <c r="BQ5" s="3">
        <f t="shared" si="56"/>
        <v>9.5999999999999992E-3</v>
      </c>
      <c r="BR5" s="3">
        <f t="shared" si="57"/>
        <v>2.0400000000000001E-2</v>
      </c>
      <c r="BS5" s="3">
        <f t="shared" si="23"/>
        <v>0.12</v>
      </c>
      <c r="BT5" s="3">
        <f t="shared" si="24"/>
        <v>0.2</v>
      </c>
      <c r="BU5" s="3">
        <f t="shared" si="25"/>
        <v>0.28000000000000003</v>
      </c>
      <c r="BV5" s="3">
        <f t="shared" si="26"/>
        <v>0.36</v>
      </c>
      <c r="BW5" s="4"/>
    </row>
    <row r="6" spans="1:75" s="5" customFormat="1" x14ac:dyDescent="0.25">
      <c r="A6" s="12">
        <f t="shared" si="0"/>
        <v>1.5</v>
      </c>
      <c r="B6" s="11">
        <f t="shared" si="1"/>
        <v>1.5</v>
      </c>
      <c r="C6" s="16"/>
      <c r="D6" s="12">
        <f t="shared" si="2"/>
        <v>1.5</v>
      </c>
      <c r="E6" s="15">
        <f t="shared" si="3"/>
        <v>0.375</v>
      </c>
      <c r="F6" s="8">
        <f t="shared" si="4"/>
        <v>1.125</v>
      </c>
      <c r="G6" s="16"/>
      <c r="H6" s="12">
        <f t="shared" si="5"/>
        <v>1.5</v>
      </c>
      <c r="I6" s="9">
        <f t="shared" si="6"/>
        <v>0.12240000000000001</v>
      </c>
      <c r="J6" s="9">
        <f t="shared" si="7"/>
        <v>0.36735000000000001</v>
      </c>
      <c r="K6" s="9">
        <f t="shared" si="8"/>
        <v>1.0102499999999999</v>
      </c>
      <c r="L6" s="16"/>
      <c r="M6" s="12">
        <f t="shared" si="9"/>
        <v>1.5</v>
      </c>
      <c r="N6" s="7">
        <f t="shared" si="10"/>
        <v>0.06</v>
      </c>
      <c r="O6" s="7">
        <f t="shared" si="11"/>
        <v>0.18</v>
      </c>
      <c r="P6" s="7">
        <f t="shared" si="12"/>
        <v>0.495</v>
      </c>
      <c r="Q6" s="7">
        <f t="shared" si="27"/>
        <v>0.76500000000000001</v>
      </c>
      <c r="R6" s="16"/>
      <c r="S6" s="12">
        <f t="shared" si="13"/>
        <v>1.5</v>
      </c>
      <c r="T6" s="7">
        <f t="shared" si="28"/>
        <v>3.0600000000000002E-2</v>
      </c>
      <c r="U6" s="7">
        <f t="shared" si="29"/>
        <v>9.1799999999999993E-2</v>
      </c>
      <c r="V6" s="7">
        <f t="shared" si="30"/>
        <v>0.25259999999999999</v>
      </c>
      <c r="W6" s="7">
        <f t="shared" si="31"/>
        <v>0.39030000000000004</v>
      </c>
      <c r="X6" s="7">
        <f t="shared" si="32"/>
        <v>0.73470000000000002</v>
      </c>
      <c r="Y6" s="17"/>
      <c r="Z6" s="12">
        <f t="shared" si="14"/>
        <v>1.5</v>
      </c>
      <c r="AA6" s="7">
        <f t="shared" si="33"/>
        <v>1.4999999999999999E-2</v>
      </c>
      <c r="AB6" s="7">
        <f t="shared" si="34"/>
        <v>4.4999999999999998E-2</v>
      </c>
      <c r="AC6" s="7">
        <f t="shared" si="35"/>
        <v>0.12375</v>
      </c>
      <c r="AD6" s="7">
        <f t="shared" si="36"/>
        <v>0.19125</v>
      </c>
      <c r="AE6" s="7">
        <f t="shared" si="37"/>
        <v>0.36</v>
      </c>
      <c r="AF6" s="7">
        <f t="shared" si="38"/>
        <v>0.76500000000000001</v>
      </c>
      <c r="AG6" s="23"/>
      <c r="AH6" s="12">
        <f t="shared" si="15"/>
        <v>1.5</v>
      </c>
      <c r="AI6" s="21">
        <f>0.25*'table CONIFERES'!$AH6/100</f>
        <v>3.7499999999999999E-3</v>
      </c>
      <c r="AJ6" s="21">
        <f>0.75*'table CONIFERES'!AH6/100</f>
        <v>1.125E-2</v>
      </c>
      <c r="AK6" s="21">
        <f>2.06*'table CONIFERES'!AH6/100</f>
        <v>3.0899999999999997E-2</v>
      </c>
      <c r="AL6" s="21">
        <f>3.19*'table CONIFERES'!AH6/100</f>
        <v>4.7850000000000004E-2</v>
      </c>
      <c r="AM6" s="21">
        <f>6*'table CONIFERES'!AH6/100</f>
        <v>0.09</v>
      </c>
      <c r="AN6" s="21">
        <f>12.75*'table CONIFERES'!AH6/100</f>
        <v>0.19125</v>
      </c>
      <c r="AO6" s="21">
        <f>75*'table CONIFERES'!AH6/100</f>
        <v>1.125</v>
      </c>
      <c r="AP6" s="17"/>
      <c r="AQ6" s="12">
        <f t="shared" si="16"/>
        <v>1.5</v>
      </c>
      <c r="AR6" s="21">
        <f t="shared" si="39"/>
        <v>1.65E-3</v>
      </c>
      <c r="AS6" s="21">
        <f t="shared" si="40"/>
        <v>4.9499999999999995E-3</v>
      </c>
      <c r="AT6" s="21">
        <f t="shared" si="41"/>
        <v>1.3800000000000002E-2</v>
      </c>
      <c r="AU6" s="21">
        <f t="shared" si="42"/>
        <v>2.1299999999999999E-2</v>
      </c>
      <c r="AV6" s="21">
        <f t="shared" si="43"/>
        <v>4.0050000000000002E-2</v>
      </c>
      <c r="AW6" s="21">
        <f t="shared" si="44"/>
        <v>8.5049999999999987E-2</v>
      </c>
      <c r="AX6" s="21">
        <f t="shared" si="45"/>
        <v>0.49994999999999995</v>
      </c>
      <c r="AY6" s="21">
        <f t="shared" si="46"/>
        <v>0.83340000000000003</v>
      </c>
      <c r="BA6" s="12">
        <f t="shared" si="17"/>
        <v>1.5</v>
      </c>
      <c r="BB6" s="21">
        <f t="shared" si="47"/>
        <v>8.9999999999999998E-4</v>
      </c>
      <c r="BC6" s="21">
        <f t="shared" si="48"/>
        <v>2.8500000000000001E-3</v>
      </c>
      <c r="BD6" s="21">
        <f t="shared" si="49"/>
        <v>7.8000000000000005E-3</v>
      </c>
      <c r="BE6" s="21">
        <f t="shared" si="50"/>
        <v>1.2000000000000002E-2</v>
      </c>
      <c r="BF6" s="21">
        <f t="shared" si="51"/>
        <v>2.2499999999999999E-2</v>
      </c>
      <c r="BG6" s="21">
        <f t="shared" si="52"/>
        <v>4.7850000000000004E-2</v>
      </c>
      <c r="BH6" s="21">
        <f t="shared" si="53"/>
        <v>0.28125</v>
      </c>
      <c r="BI6" s="21">
        <f t="shared" si="54"/>
        <v>0.46875</v>
      </c>
      <c r="BJ6" s="21">
        <f t="shared" si="55"/>
        <v>0.65625</v>
      </c>
      <c r="BK6" s="4"/>
      <c r="BL6" s="12">
        <f t="shared" si="18"/>
        <v>1.5</v>
      </c>
      <c r="BM6" s="3">
        <f t="shared" si="19"/>
        <v>5.9999999999999995E-4</v>
      </c>
      <c r="BN6" s="3">
        <f t="shared" si="20"/>
        <v>1.8E-3</v>
      </c>
      <c r="BO6" s="3">
        <f t="shared" si="21"/>
        <v>4.9499999999999995E-3</v>
      </c>
      <c r="BP6" s="3">
        <f t="shared" si="22"/>
        <v>7.6500000000000005E-3</v>
      </c>
      <c r="BQ6" s="3">
        <f t="shared" si="56"/>
        <v>1.44E-2</v>
      </c>
      <c r="BR6" s="3">
        <f t="shared" si="57"/>
        <v>3.0600000000000002E-2</v>
      </c>
      <c r="BS6" s="3">
        <f t="shared" si="23"/>
        <v>0.18</v>
      </c>
      <c r="BT6" s="3">
        <f t="shared" si="24"/>
        <v>0.3</v>
      </c>
      <c r="BU6" s="3">
        <f t="shared" si="25"/>
        <v>0.42</v>
      </c>
      <c r="BV6" s="3">
        <f t="shared" si="26"/>
        <v>0.54</v>
      </c>
      <c r="BW6" s="4"/>
    </row>
    <row r="7" spans="1:75" s="5" customFormat="1" x14ac:dyDescent="0.25">
      <c r="A7" s="12">
        <f t="shared" si="0"/>
        <v>2</v>
      </c>
      <c r="B7" s="11">
        <f t="shared" si="1"/>
        <v>2</v>
      </c>
      <c r="C7" s="16"/>
      <c r="D7" s="12">
        <f t="shared" si="2"/>
        <v>2</v>
      </c>
      <c r="E7" s="15">
        <f t="shared" si="3"/>
        <v>0.5</v>
      </c>
      <c r="F7" s="8">
        <f t="shared" si="4"/>
        <v>1.5</v>
      </c>
      <c r="G7" s="16"/>
      <c r="H7" s="12">
        <f t="shared" si="5"/>
        <v>2</v>
      </c>
      <c r="I7" s="9">
        <f t="shared" si="6"/>
        <v>0.16320000000000001</v>
      </c>
      <c r="J7" s="9">
        <f t="shared" si="7"/>
        <v>0.48979999999999996</v>
      </c>
      <c r="K7" s="9">
        <f t="shared" si="8"/>
        <v>1.347</v>
      </c>
      <c r="L7" s="16"/>
      <c r="M7" s="12">
        <f t="shared" si="9"/>
        <v>2</v>
      </c>
      <c r="N7" s="7">
        <f t="shared" si="10"/>
        <v>0.08</v>
      </c>
      <c r="O7" s="7">
        <f t="shared" si="11"/>
        <v>0.24</v>
      </c>
      <c r="P7" s="7">
        <f t="shared" si="12"/>
        <v>0.66</v>
      </c>
      <c r="Q7" s="7">
        <f t="shared" si="27"/>
        <v>1.02</v>
      </c>
      <c r="R7" s="16"/>
      <c r="S7" s="12">
        <f t="shared" si="13"/>
        <v>2</v>
      </c>
      <c r="T7" s="7">
        <f t="shared" si="28"/>
        <v>4.0800000000000003E-2</v>
      </c>
      <c r="U7" s="7">
        <f t="shared" si="29"/>
        <v>0.12240000000000001</v>
      </c>
      <c r="V7" s="7">
        <f t="shared" si="30"/>
        <v>0.33679999999999999</v>
      </c>
      <c r="W7" s="7">
        <f t="shared" si="31"/>
        <v>0.52039999999999997</v>
      </c>
      <c r="X7" s="7">
        <f t="shared" si="32"/>
        <v>0.97959999999999992</v>
      </c>
      <c r="Y7" s="17"/>
      <c r="Z7" s="12">
        <f t="shared" si="14"/>
        <v>2</v>
      </c>
      <c r="AA7" s="7">
        <f t="shared" si="33"/>
        <v>0.02</v>
      </c>
      <c r="AB7" s="7">
        <f t="shared" si="34"/>
        <v>0.06</v>
      </c>
      <c r="AC7" s="7">
        <f t="shared" si="35"/>
        <v>0.16500000000000001</v>
      </c>
      <c r="AD7" s="7">
        <f t="shared" si="36"/>
        <v>0.255</v>
      </c>
      <c r="AE7" s="7">
        <f t="shared" si="37"/>
        <v>0.48</v>
      </c>
      <c r="AF7" s="7">
        <f t="shared" si="38"/>
        <v>1.02</v>
      </c>
      <c r="AG7" s="23"/>
      <c r="AH7" s="12">
        <f t="shared" si="15"/>
        <v>2</v>
      </c>
      <c r="AI7" s="21">
        <f>0.25*'table CONIFERES'!$AH7/100</f>
        <v>5.0000000000000001E-3</v>
      </c>
      <c r="AJ7" s="21">
        <f>0.75*'table CONIFERES'!AH7/100</f>
        <v>1.4999999999999999E-2</v>
      </c>
      <c r="AK7" s="21">
        <f>2.06*'table CONIFERES'!AH7/100</f>
        <v>4.1200000000000001E-2</v>
      </c>
      <c r="AL7" s="21">
        <f>3.19*'table CONIFERES'!AH7/100</f>
        <v>6.3799999999999996E-2</v>
      </c>
      <c r="AM7" s="21">
        <f>6*'table CONIFERES'!AH7/100</f>
        <v>0.12</v>
      </c>
      <c r="AN7" s="21">
        <f>12.75*'table CONIFERES'!AH7/100</f>
        <v>0.255</v>
      </c>
      <c r="AO7" s="21">
        <f>75*'table CONIFERES'!AH7/100</f>
        <v>1.5</v>
      </c>
      <c r="AP7" s="17"/>
      <c r="AQ7" s="12">
        <f t="shared" si="16"/>
        <v>2</v>
      </c>
      <c r="AR7" s="21">
        <f t="shared" si="39"/>
        <v>2.2000000000000001E-3</v>
      </c>
      <c r="AS7" s="21">
        <f t="shared" si="40"/>
        <v>6.6E-3</v>
      </c>
      <c r="AT7" s="21">
        <f t="shared" si="41"/>
        <v>1.84E-2</v>
      </c>
      <c r="AU7" s="21">
        <f t="shared" si="42"/>
        <v>2.8399999999999998E-2</v>
      </c>
      <c r="AV7" s="21">
        <f t="shared" si="43"/>
        <v>5.3399999999999996E-2</v>
      </c>
      <c r="AW7" s="21">
        <f t="shared" si="44"/>
        <v>0.1134</v>
      </c>
      <c r="AX7" s="21">
        <f t="shared" si="45"/>
        <v>0.66659999999999997</v>
      </c>
      <c r="AY7" s="21">
        <f t="shared" si="46"/>
        <v>1.1112</v>
      </c>
      <c r="BA7" s="12">
        <f t="shared" si="17"/>
        <v>2</v>
      </c>
      <c r="BB7" s="21">
        <f t="shared" si="47"/>
        <v>1.1999999999999999E-3</v>
      </c>
      <c r="BC7" s="21">
        <f t="shared" si="48"/>
        <v>3.8E-3</v>
      </c>
      <c r="BD7" s="21">
        <f t="shared" si="49"/>
        <v>1.04E-2</v>
      </c>
      <c r="BE7" s="21">
        <f t="shared" si="50"/>
        <v>1.6E-2</v>
      </c>
      <c r="BF7" s="21">
        <f t="shared" si="51"/>
        <v>0.03</v>
      </c>
      <c r="BG7" s="21">
        <f t="shared" si="52"/>
        <v>6.3799999999999996E-2</v>
      </c>
      <c r="BH7" s="21">
        <f t="shared" si="53"/>
        <v>0.375</v>
      </c>
      <c r="BI7" s="21">
        <f t="shared" si="54"/>
        <v>0.625</v>
      </c>
      <c r="BJ7" s="21">
        <f t="shared" si="55"/>
        <v>0.875</v>
      </c>
      <c r="BK7" s="4"/>
      <c r="BL7" s="12">
        <f t="shared" si="18"/>
        <v>2</v>
      </c>
      <c r="BM7" s="3">
        <f t="shared" si="19"/>
        <v>8.0000000000000004E-4</v>
      </c>
      <c r="BN7" s="3">
        <f t="shared" si="20"/>
        <v>2.3999999999999998E-3</v>
      </c>
      <c r="BO7" s="3">
        <f t="shared" si="21"/>
        <v>6.6E-3</v>
      </c>
      <c r="BP7" s="3">
        <f t="shared" si="22"/>
        <v>1.0200000000000001E-2</v>
      </c>
      <c r="BQ7" s="3">
        <f t="shared" si="56"/>
        <v>1.9199999999999998E-2</v>
      </c>
      <c r="BR7" s="3">
        <f t="shared" si="57"/>
        <v>4.0800000000000003E-2</v>
      </c>
      <c r="BS7" s="3">
        <f t="shared" si="23"/>
        <v>0.24</v>
      </c>
      <c r="BT7" s="3">
        <f t="shared" si="24"/>
        <v>0.4</v>
      </c>
      <c r="BU7" s="3">
        <f t="shared" si="25"/>
        <v>0.56000000000000005</v>
      </c>
      <c r="BV7" s="3">
        <f t="shared" si="26"/>
        <v>0.72</v>
      </c>
      <c r="BW7" s="4"/>
    </row>
    <row r="8" spans="1:75" s="5" customFormat="1" x14ac:dyDescent="0.25">
      <c r="A8" s="12">
        <f t="shared" si="0"/>
        <v>2.5</v>
      </c>
      <c r="B8" s="11">
        <f t="shared" si="1"/>
        <v>2.5</v>
      </c>
      <c r="C8" s="16"/>
      <c r="D8" s="12">
        <f t="shared" si="2"/>
        <v>2.5</v>
      </c>
      <c r="E8" s="15">
        <f t="shared" si="3"/>
        <v>0.625</v>
      </c>
      <c r="F8" s="8">
        <f t="shared" si="4"/>
        <v>1.875</v>
      </c>
      <c r="G8" s="16"/>
      <c r="H8" s="12">
        <f t="shared" si="5"/>
        <v>2.5</v>
      </c>
      <c r="I8" s="9">
        <f t="shared" si="6"/>
        <v>0.20399999999999999</v>
      </c>
      <c r="J8" s="9">
        <f t="shared" si="7"/>
        <v>0.61224999999999996</v>
      </c>
      <c r="K8" s="9">
        <f t="shared" si="8"/>
        <v>1.6837500000000001</v>
      </c>
      <c r="L8" s="16"/>
      <c r="M8" s="12">
        <f t="shared" si="9"/>
        <v>2.5</v>
      </c>
      <c r="N8" s="7">
        <f t="shared" si="10"/>
        <v>0.1</v>
      </c>
      <c r="O8" s="7">
        <f t="shared" si="11"/>
        <v>0.3</v>
      </c>
      <c r="P8" s="7">
        <f t="shared" si="12"/>
        <v>0.82499999999999996</v>
      </c>
      <c r="Q8" s="7">
        <f t="shared" si="27"/>
        <v>1.2749999999999999</v>
      </c>
      <c r="R8" s="16"/>
      <c r="S8" s="12">
        <f t="shared" si="13"/>
        <v>2.5</v>
      </c>
      <c r="T8" s="7">
        <f t="shared" si="28"/>
        <v>5.0999999999999997E-2</v>
      </c>
      <c r="U8" s="7">
        <f t="shared" si="29"/>
        <v>0.153</v>
      </c>
      <c r="V8" s="7">
        <f t="shared" si="30"/>
        <v>0.42100000000000004</v>
      </c>
      <c r="W8" s="7">
        <f t="shared" si="31"/>
        <v>0.65049999999999997</v>
      </c>
      <c r="X8" s="7">
        <f t="shared" si="32"/>
        <v>1.2244999999999999</v>
      </c>
      <c r="Y8" s="17"/>
      <c r="Z8" s="12">
        <f t="shared" si="14"/>
        <v>2.5</v>
      </c>
      <c r="AA8" s="7">
        <f t="shared" si="33"/>
        <v>2.5000000000000001E-2</v>
      </c>
      <c r="AB8" s="7">
        <f t="shared" si="34"/>
        <v>7.4999999999999997E-2</v>
      </c>
      <c r="AC8" s="7">
        <f t="shared" si="35"/>
        <v>0.20624999999999999</v>
      </c>
      <c r="AD8" s="7">
        <f t="shared" si="36"/>
        <v>0.31874999999999998</v>
      </c>
      <c r="AE8" s="7">
        <f t="shared" si="37"/>
        <v>0.6</v>
      </c>
      <c r="AF8" s="7">
        <f t="shared" si="38"/>
        <v>1.2749999999999999</v>
      </c>
      <c r="AG8" s="23"/>
      <c r="AH8" s="12">
        <f t="shared" si="15"/>
        <v>2.5</v>
      </c>
      <c r="AI8" s="21">
        <f>0.25*'table CONIFERES'!$AH8/100</f>
        <v>6.2500000000000003E-3</v>
      </c>
      <c r="AJ8" s="21">
        <f>0.75*'table CONIFERES'!AH8/100</f>
        <v>1.8749999999999999E-2</v>
      </c>
      <c r="AK8" s="21">
        <f>2.06*'table CONIFERES'!AH8/100</f>
        <v>5.1500000000000004E-2</v>
      </c>
      <c r="AL8" s="21">
        <f>3.19*'table CONIFERES'!AH8/100</f>
        <v>7.9750000000000001E-2</v>
      </c>
      <c r="AM8" s="21">
        <f>6*'table CONIFERES'!AH8/100</f>
        <v>0.15</v>
      </c>
      <c r="AN8" s="21">
        <f>12.75*'table CONIFERES'!AH8/100</f>
        <v>0.31874999999999998</v>
      </c>
      <c r="AO8" s="21">
        <f>75*'table CONIFERES'!AH8/100</f>
        <v>1.875</v>
      </c>
      <c r="AP8" s="17"/>
      <c r="AQ8" s="12">
        <f t="shared" si="16"/>
        <v>2.5</v>
      </c>
      <c r="AR8" s="21">
        <f t="shared" si="39"/>
        <v>2.7500000000000003E-3</v>
      </c>
      <c r="AS8" s="21">
        <f t="shared" si="40"/>
        <v>8.2500000000000004E-3</v>
      </c>
      <c r="AT8" s="21">
        <f t="shared" si="41"/>
        <v>2.3000000000000003E-2</v>
      </c>
      <c r="AU8" s="21">
        <f t="shared" si="42"/>
        <v>3.5499999999999997E-2</v>
      </c>
      <c r="AV8" s="21">
        <f t="shared" si="43"/>
        <v>6.6750000000000004E-2</v>
      </c>
      <c r="AW8" s="21">
        <f t="shared" si="44"/>
        <v>0.14175000000000001</v>
      </c>
      <c r="AX8" s="21">
        <f t="shared" si="45"/>
        <v>0.83324999999999994</v>
      </c>
      <c r="AY8" s="21">
        <f t="shared" si="46"/>
        <v>1.389</v>
      </c>
      <c r="BA8" s="12">
        <f t="shared" si="17"/>
        <v>2.5</v>
      </c>
      <c r="BB8" s="21">
        <f t="shared" si="47"/>
        <v>1.5E-3</v>
      </c>
      <c r="BC8" s="21">
        <f t="shared" si="48"/>
        <v>4.7499999999999999E-3</v>
      </c>
      <c r="BD8" s="21">
        <f t="shared" si="49"/>
        <v>1.3000000000000001E-2</v>
      </c>
      <c r="BE8" s="21">
        <f t="shared" si="50"/>
        <v>0.02</v>
      </c>
      <c r="BF8" s="21">
        <f t="shared" si="51"/>
        <v>3.7499999999999999E-2</v>
      </c>
      <c r="BG8" s="21">
        <f t="shared" si="52"/>
        <v>7.9750000000000001E-2</v>
      </c>
      <c r="BH8" s="21">
        <f t="shared" si="53"/>
        <v>0.46875</v>
      </c>
      <c r="BI8" s="21">
        <f t="shared" si="54"/>
        <v>0.78125</v>
      </c>
      <c r="BJ8" s="21">
        <f t="shared" si="55"/>
        <v>1.09375</v>
      </c>
      <c r="BK8" s="4"/>
      <c r="BL8" s="12">
        <f t="shared" si="18"/>
        <v>2.5</v>
      </c>
      <c r="BM8" s="3">
        <f t="shared" si="19"/>
        <v>1E-3</v>
      </c>
      <c r="BN8" s="3">
        <f t="shared" si="20"/>
        <v>3.0000000000000001E-3</v>
      </c>
      <c r="BO8" s="3">
        <f t="shared" si="21"/>
        <v>8.2500000000000004E-3</v>
      </c>
      <c r="BP8" s="3">
        <f t="shared" si="22"/>
        <v>1.2749999999999999E-2</v>
      </c>
      <c r="BQ8" s="3">
        <f t="shared" si="56"/>
        <v>2.4E-2</v>
      </c>
      <c r="BR8" s="3">
        <f t="shared" si="57"/>
        <v>5.0999999999999997E-2</v>
      </c>
      <c r="BS8" s="3">
        <f t="shared" si="23"/>
        <v>0.3</v>
      </c>
      <c r="BT8" s="3">
        <f t="shared" si="24"/>
        <v>0.5</v>
      </c>
      <c r="BU8" s="3">
        <f t="shared" si="25"/>
        <v>0.7</v>
      </c>
      <c r="BV8" s="3">
        <f t="shared" si="26"/>
        <v>0.9</v>
      </c>
      <c r="BW8" s="4"/>
    </row>
    <row r="9" spans="1:75" s="5" customFormat="1" x14ac:dyDescent="0.25">
      <c r="A9" s="12">
        <f t="shared" si="0"/>
        <v>3</v>
      </c>
      <c r="B9" s="11">
        <f t="shared" si="1"/>
        <v>3</v>
      </c>
      <c r="C9" s="16"/>
      <c r="D9" s="12">
        <f t="shared" si="2"/>
        <v>3</v>
      </c>
      <c r="E9" s="15">
        <f t="shared" si="3"/>
        <v>0.75</v>
      </c>
      <c r="F9" s="8">
        <f t="shared" si="4"/>
        <v>2.25</v>
      </c>
      <c r="G9" s="16"/>
      <c r="H9" s="12">
        <f t="shared" si="5"/>
        <v>3</v>
      </c>
      <c r="I9" s="9">
        <f t="shared" si="6"/>
        <v>0.24480000000000002</v>
      </c>
      <c r="J9" s="9">
        <f t="shared" si="7"/>
        <v>0.73470000000000002</v>
      </c>
      <c r="K9" s="9">
        <f t="shared" si="8"/>
        <v>2.0204999999999997</v>
      </c>
      <c r="L9" s="16"/>
      <c r="M9" s="12">
        <f t="shared" si="9"/>
        <v>3</v>
      </c>
      <c r="N9" s="7">
        <f t="shared" si="10"/>
        <v>0.12</v>
      </c>
      <c r="O9" s="7">
        <f t="shared" si="11"/>
        <v>0.36</v>
      </c>
      <c r="P9" s="7">
        <f t="shared" si="12"/>
        <v>0.99</v>
      </c>
      <c r="Q9" s="7">
        <f t="shared" si="27"/>
        <v>1.53</v>
      </c>
      <c r="R9" s="16"/>
      <c r="S9" s="12">
        <f t="shared" si="13"/>
        <v>3</v>
      </c>
      <c r="T9" s="7">
        <f t="shared" si="28"/>
        <v>6.1200000000000004E-2</v>
      </c>
      <c r="U9" s="7">
        <f t="shared" si="29"/>
        <v>0.18359999999999999</v>
      </c>
      <c r="V9" s="7">
        <f t="shared" si="30"/>
        <v>0.50519999999999998</v>
      </c>
      <c r="W9" s="7">
        <f t="shared" si="31"/>
        <v>0.78060000000000007</v>
      </c>
      <c r="X9" s="7">
        <f t="shared" si="32"/>
        <v>1.4694</v>
      </c>
      <c r="Y9" s="17"/>
      <c r="Z9" s="12">
        <f t="shared" si="14"/>
        <v>3</v>
      </c>
      <c r="AA9" s="7">
        <f t="shared" si="33"/>
        <v>0.03</v>
      </c>
      <c r="AB9" s="7">
        <f t="shared" si="34"/>
        <v>0.09</v>
      </c>
      <c r="AC9" s="7">
        <f t="shared" si="35"/>
        <v>0.2475</v>
      </c>
      <c r="AD9" s="7">
        <f t="shared" si="36"/>
        <v>0.38250000000000001</v>
      </c>
      <c r="AE9" s="7">
        <f t="shared" si="37"/>
        <v>0.72</v>
      </c>
      <c r="AF9" s="7">
        <f t="shared" si="38"/>
        <v>1.53</v>
      </c>
      <c r="AG9" s="23"/>
      <c r="AH9" s="12">
        <f t="shared" si="15"/>
        <v>3</v>
      </c>
      <c r="AI9" s="21">
        <f>0.25*'table CONIFERES'!$AH9/100</f>
        <v>7.4999999999999997E-3</v>
      </c>
      <c r="AJ9" s="21">
        <f>0.75*'table CONIFERES'!AH9/100</f>
        <v>2.2499999999999999E-2</v>
      </c>
      <c r="AK9" s="21">
        <f>2.06*'table CONIFERES'!AH9/100</f>
        <v>6.1799999999999994E-2</v>
      </c>
      <c r="AL9" s="21">
        <f>3.19*'table CONIFERES'!AH9/100</f>
        <v>9.5700000000000007E-2</v>
      </c>
      <c r="AM9" s="21">
        <f>6*'table CONIFERES'!AH9/100</f>
        <v>0.18</v>
      </c>
      <c r="AN9" s="21">
        <f>12.75*'table CONIFERES'!AH9/100</f>
        <v>0.38250000000000001</v>
      </c>
      <c r="AO9" s="21">
        <f>75*'table CONIFERES'!AH9/100</f>
        <v>2.25</v>
      </c>
      <c r="AP9" s="17"/>
      <c r="AQ9" s="12">
        <f t="shared" si="16"/>
        <v>3</v>
      </c>
      <c r="AR9" s="21">
        <f t="shared" si="39"/>
        <v>3.3E-3</v>
      </c>
      <c r="AS9" s="21">
        <f t="shared" si="40"/>
        <v>9.8999999999999991E-3</v>
      </c>
      <c r="AT9" s="21">
        <f t="shared" si="41"/>
        <v>2.7600000000000003E-2</v>
      </c>
      <c r="AU9" s="21">
        <f t="shared" si="42"/>
        <v>4.2599999999999999E-2</v>
      </c>
      <c r="AV9" s="21">
        <f t="shared" si="43"/>
        <v>8.0100000000000005E-2</v>
      </c>
      <c r="AW9" s="21">
        <f t="shared" si="44"/>
        <v>0.17009999999999997</v>
      </c>
      <c r="AX9" s="21">
        <f t="shared" si="45"/>
        <v>0.9998999999999999</v>
      </c>
      <c r="AY9" s="21">
        <f t="shared" si="46"/>
        <v>1.6668000000000001</v>
      </c>
      <c r="BA9" s="12">
        <f t="shared" si="17"/>
        <v>3</v>
      </c>
      <c r="BB9" s="21">
        <f t="shared" si="47"/>
        <v>1.8E-3</v>
      </c>
      <c r="BC9" s="21">
        <f t="shared" si="48"/>
        <v>5.7000000000000002E-3</v>
      </c>
      <c r="BD9" s="21">
        <f t="shared" si="49"/>
        <v>1.5600000000000001E-2</v>
      </c>
      <c r="BE9" s="21">
        <f t="shared" si="50"/>
        <v>2.4000000000000004E-2</v>
      </c>
      <c r="BF9" s="21">
        <f t="shared" si="51"/>
        <v>4.4999999999999998E-2</v>
      </c>
      <c r="BG9" s="21">
        <f t="shared" si="52"/>
        <v>9.5700000000000007E-2</v>
      </c>
      <c r="BH9" s="21">
        <f t="shared" si="53"/>
        <v>0.5625</v>
      </c>
      <c r="BI9" s="21">
        <f t="shared" si="54"/>
        <v>0.9375</v>
      </c>
      <c r="BJ9" s="21">
        <f t="shared" si="55"/>
        <v>1.3125</v>
      </c>
      <c r="BK9" s="4"/>
      <c r="BL9" s="12">
        <f t="shared" si="18"/>
        <v>3</v>
      </c>
      <c r="BM9" s="3">
        <f t="shared" si="19"/>
        <v>1.1999999999999999E-3</v>
      </c>
      <c r="BN9" s="3">
        <f t="shared" si="20"/>
        <v>3.5999999999999999E-3</v>
      </c>
      <c r="BO9" s="3">
        <f t="shared" si="21"/>
        <v>9.8999999999999991E-3</v>
      </c>
      <c r="BP9" s="3">
        <f t="shared" si="22"/>
        <v>1.5300000000000001E-2</v>
      </c>
      <c r="BQ9" s="3">
        <f t="shared" si="56"/>
        <v>2.8799999999999999E-2</v>
      </c>
      <c r="BR9" s="3">
        <f t="shared" si="57"/>
        <v>6.1200000000000004E-2</v>
      </c>
      <c r="BS9" s="3">
        <f t="shared" si="23"/>
        <v>0.36</v>
      </c>
      <c r="BT9" s="3">
        <f t="shared" si="24"/>
        <v>0.6</v>
      </c>
      <c r="BU9" s="3">
        <f t="shared" si="25"/>
        <v>0.84</v>
      </c>
      <c r="BV9" s="3">
        <f t="shared" si="26"/>
        <v>1.08</v>
      </c>
      <c r="BW9" s="4"/>
    </row>
    <row r="10" spans="1:75" s="5" customFormat="1" x14ac:dyDescent="0.25">
      <c r="A10" s="12">
        <f t="shared" si="0"/>
        <v>3.5</v>
      </c>
      <c r="B10" s="11">
        <f t="shared" si="1"/>
        <v>3.5</v>
      </c>
      <c r="C10" s="16"/>
      <c r="D10" s="12">
        <f t="shared" si="2"/>
        <v>3.5</v>
      </c>
      <c r="E10" s="15">
        <f t="shared" si="3"/>
        <v>0.875</v>
      </c>
      <c r="F10" s="8">
        <f t="shared" si="4"/>
        <v>2.625</v>
      </c>
      <c r="G10" s="16"/>
      <c r="H10" s="12">
        <f t="shared" si="5"/>
        <v>3.5</v>
      </c>
      <c r="I10" s="9">
        <f t="shared" si="6"/>
        <v>0.28560000000000002</v>
      </c>
      <c r="J10" s="9">
        <f t="shared" si="7"/>
        <v>0.85714999999999986</v>
      </c>
      <c r="K10" s="9">
        <f t="shared" si="8"/>
        <v>2.3572499999999996</v>
      </c>
      <c r="L10" s="16"/>
      <c r="M10" s="12">
        <f t="shared" si="9"/>
        <v>3.5</v>
      </c>
      <c r="N10" s="7">
        <f t="shared" si="10"/>
        <v>0.14000000000000001</v>
      </c>
      <c r="O10" s="7">
        <f t="shared" si="11"/>
        <v>0.42</v>
      </c>
      <c r="P10" s="7">
        <f t="shared" si="12"/>
        <v>1.155</v>
      </c>
      <c r="Q10" s="7">
        <f t="shared" si="27"/>
        <v>1.7849999999999999</v>
      </c>
      <c r="R10" s="16"/>
      <c r="S10" s="12">
        <f t="shared" si="13"/>
        <v>3.5</v>
      </c>
      <c r="T10" s="7">
        <f t="shared" si="28"/>
        <v>7.1400000000000005E-2</v>
      </c>
      <c r="U10" s="7">
        <f t="shared" si="29"/>
        <v>0.21420000000000003</v>
      </c>
      <c r="V10" s="7">
        <f t="shared" si="30"/>
        <v>0.58939999999999992</v>
      </c>
      <c r="W10" s="7">
        <f t="shared" si="31"/>
        <v>0.91069999999999995</v>
      </c>
      <c r="X10" s="7">
        <f t="shared" si="32"/>
        <v>1.7142999999999997</v>
      </c>
      <c r="Y10" s="17"/>
      <c r="Z10" s="12">
        <f t="shared" si="14"/>
        <v>3.5</v>
      </c>
      <c r="AA10" s="7">
        <f t="shared" si="33"/>
        <v>3.5000000000000003E-2</v>
      </c>
      <c r="AB10" s="7">
        <f t="shared" si="34"/>
        <v>0.105</v>
      </c>
      <c r="AC10" s="7">
        <f t="shared" si="35"/>
        <v>0.28875000000000001</v>
      </c>
      <c r="AD10" s="7">
        <f t="shared" si="36"/>
        <v>0.44624999999999998</v>
      </c>
      <c r="AE10" s="7">
        <f t="shared" si="37"/>
        <v>0.84</v>
      </c>
      <c r="AF10" s="7">
        <f t="shared" si="38"/>
        <v>1.7849999999999999</v>
      </c>
      <c r="AG10" s="23"/>
      <c r="AH10" s="12">
        <f t="shared" si="15"/>
        <v>3.5</v>
      </c>
      <c r="AI10" s="21">
        <f>0.25*'table CONIFERES'!$AH10/100</f>
        <v>8.7500000000000008E-3</v>
      </c>
      <c r="AJ10" s="21">
        <f>0.75*'table CONIFERES'!AH10/100</f>
        <v>2.6249999999999999E-2</v>
      </c>
      <c r="AK10" s="21">
        <f>2.06*'table CONIFERES'!AH10/100</f>
        <v>7.2099999999999997E-2</v>
      </c>
      <c r="AL10" s="21">
        <f>3.19*'table CONIFERES'!AH10/100</f>
        <v>0.11164999999999999</v>
      </c>
      <c r="AM10" s="21">
        <f>6*'table CONIFERES'!AH10/100</f>
        <v>0.21</v>
      </c>
      <c r="AN10" s="21">
        <f>12.75*'table CONIFERES'!AH10/100</f>
        <v>0.44624999999999998</v>
      </c>
      <c r="AO10" s="21">
        <f>75*'table CONIFERES'!AH10/100</f>
        <v>2.625</v>
      </c>
      <c r="AP10" s="17"/>
      <c r="AQ10" s="12">
        <f t="shared" si="16"/>
        <v>3.5</v>
      </c>
      <c r="AR10" s="21">
        <f t="shared" si="39"/>
        <v>3.8500000000000001E-3</v>
      </c>
      <c r="AS10" s="21">
        <f t="shared" si="40"/>
        <v>1.155E-2</v>
      </c>
      <c r="AT10" s="21">
        <f t="shared" si="41"/>
        <v>3.2199999999999999E-2</v>
      </c>
      <c r="AU10" s="21">
        <f t="shared" si="42"/>
        <v>4.9699999999999994E-2</v>
      </c>
      <c r="AV10" s="21">
        <f t="shared" si="43"/>
        <v>9.3449999999999991E-2</v>
      </c>
      <c r="AW10" s="21">
        <f t="shared" si="44"/>
        <v>0.19844999999999999</v>
      </c>
      <c r="AX10" s="21">
        <f t="shared" si="45"/>
        <v>1.16655</v>
      </c>
      <c r="AY10" s="21">
        <f t="shared" si="46"/>
        <v>1.9446000000000001</v>
      </c>
      <c r="BA10" s="12">
        <f t="shared" si="17"/>
        <v>3.5</v>
      </c>
      <c r="BB10" s="21">
        <f t="shared" si="47"/>
        <v>2.0999999999999999E-3</v>
      </c>
      <c r="BC10" s="21">
        <f t="shared" si="48"/>
        <v>6.6500000000000005E-3</v>
      </c>
      <c r="BD10" s="21">
        <f t="shared" si="49"/>
        <v>1.8200000000000001E-2</v>
      </c>
      <c r="BE10" s="21">
        <f t="shared" si="50"/>
        <v>2.8000000000000004E-2</v>
      </c>
      <c r="BF10" s="21">
        <f t="shared" si="51"/>
        <v>5.2499999999999998E-2</v>
      </c>
      <c r="BG10" s="21">
        <f t="shared" si="52"/>
        <v>0.11164999999999999</v>
      </c>
      <c r="BH10" s="21">
        <f t="shared" si="53"/>
        <v>0.65625</v>
      </c>
      <c r="BI10" s="21">
        <f t="shared" si="54"/>
        <v>1.09375</v>
      </c>
      <c r="BJ10" s="21">
        <f t="shared" si="55"/>
        <v>1.53125</v>
      </c>
      <c r="BK10" s="4"/>
      <c r="BL10" s="12">
        <f t="shared" si="18"/>
        <v>3.5</v>
      </c>
      <c r="BM10" s="3">
        <f t="shared" si="19"/>
        <v>1.4000000000000002E-3</v>
      </c>
      <c r="BN10" s="3">
        <f t="shared" si="20"/>
        <v>4.1999999999999997E-3</v>
      </c>
      <c r="BO10" s="3">
        <f t="shared" si="21"/>
        <v>1.155E-2</v>
      </c>
      <c r="BP10" s="3">
        <f t="shared" si="22"/>
        <v>1.7850000000000001E-2</v>
      </c>
      <c r="BQ10" s="3">
        <f t="shared" si="56"/>
        <v>3.3599999999999998E-2</v>
      </c>
      <c r="BR10" s="3">
        <f t="shared" si="57"/>
        <v>7.1400000000000005E-2</v>
      </c>
      <c r="BS10" s="3">
        <f t="shared" si="23"/>
        <v>0.42</v>
      </c>
      <c r="BT10" s="3">
        <f t="shared" si="24"/>
        <v>0.7</v>
      </c>
      <c r="BU10" s="3">
        <f t="shared" si="25"/>
        <v>0.98</v>
      </c>
      <c r="BV10" s="3">
        <f t="shared" si="26"/>
        <v>1.26</v>
      </c>
      <c r="BW10" s="4"/>
    </row>
    <row r="11" spans="1:75" s="5" customFormat="1" x14ac:dyDescent="0.25">
      <c r="A11" s="12">
        <f t="shared" si="0"/>
        <v>4</v>
      </c>
      <c r="B11" s="11">
        <f t="shared" si="1"/>
        <v>4</v>
      </c>
      <c r="C11" s="16"/>
      <c r="D11" s="12">
        <f t="shared" si="2"/>
        <v>4</v>
      </c>
      <c r="E11" s="15">
        <f t="shared" si="3"/>
        <v>1</v>
      </c>
      <c r="F11" s="8">
        <f t="shared" si="4"/>
        <v>3</v>
      </c>
      <c r="G11" s="16"/>
      <c r="H11" s="12">
        <f t="shared" si="5"/>
        <v>4</v>
      </c>
      <c r="I11" s="9">
        <f t="shared" si="6"/>
        <v>0.32640000000000002</v>
      </c>
      <c r="J11" s="9">
        <f t="shared" si="7"/>
        <v>0.97959999999999992</v>
      </c>
      <c r="K11" s="9">
        <f t="shared" si="8"/>
        <v>2.694</v>
      </c>
      <c r="L11" s="16"/>
      <c r="M11" s="12">
        <f t="shared" si="9"/>
        <v>4</v>
      </c>
      <c r="N11" s="7">
        <f t="shared" si="10"/>
        <v>0.16</v>
      </c>
      <c r="O11" s="7">
        <f t="shared" si="11"/>
        <v>0.48</v>
      </c>
      <c r="P11" s="7">
        <f t="shared" si="12"/>
        <v>1.32</v>
      </c>
      <c r="Q11" s="7">
        <f t="shared" si="27"/>
        <v>2.04</v>
      </c>
      <c r="R11" s="16"/>
      <c r="S11" s="12">
        <f t="shared" si="13"/>
        <v>4</v>
      </c>
      <c r="T11" s="7">
        <f t="shared" si="28"/>
        <v>8.1600000000000006E-2</v>
      </c>
      <c r="U11" s="7">
        <f t="shared" si="29"/>
        <v>0.24480000000000002</v>
      </c>
      <c r="V11" s="7">
        <f t="shared" si="30"/>
        <v>0.67359999999999998</v>
      </c>
      <c r="W11" s="7">
        <f t="shared" si="31"/>
        <v>1.0407999999999999</v>
      </c>
      <c r="X11" s="7">
        <f t="shared" si="32"/>
        <v>1.9591999999999998</v>
      </c>
      <c r="Y11" s="17"/>
      <c r="Z11" s="12">
        <f t="shared" si="14"/>
        <v>4</v>
      </c>
      <c r="AA11" s="7">
        <f t="shared" si="33"/>
        <v>0.04</v>
      </c>
      <c r="AB11" s="7">
        <f t="shared" si="34"/>
        <v>0.12</v>
      </c>
      <c r="AC11" s="7">
        <f t="shared" si="35"/>
        <v>0.33</v>
      </c>
      <c r="AD11" s="7">
        <f t="shared" si="36"/>
        <v>0.51</v>
      </c>
      <c r="AE11" s="7">
        <f t="shared" si="37"/>
        <v>0.96</v>
      </c>
      <c r="AF11" s="7">
        <f t="shared" si="38"/>
        <v>2.04</v>
      </c>
      <c r="AG11" s="23"/>
      <c r="AH11" s="12">
        <f t="shared" si="15"/>
        <v>4</v>
      </c>
      <c r="AI11" s="21">
        <f>0.25*'table CONIFERES'!$AH11/100</f>
        <v>0.01</v>
      </c>
      <c r="AJ11" s="21">
        <f>0.75*'table CONIFERES'!AH11/100</f>
        <v>0.03</v>
      </c>
      <c r="AK11" s="21">
        <f>2.06*'table CONIFERES'!AH11/100</f>
        <v>8.2400000000000001E-2</v>
      </c>
      <c r="AL11" s="21">
        <f>3.19*'table CONIFERES'!AH11/100</f>
        <v>0.12759999999999999</v>
      </c>
      <c r="AM11" s="21">
        <f>6*'table CONIFERES'!AH11/100</f>
        <v>0.24</v>
      </c>
      <c r="AN11" s="21">
        <f>12.75*'table CONIFERES'!AH11/100</f>
        <v>0.51</v>
      </c>
      <c r="AO11" s="21">
        <f>75*'table CONIFERES'!AH11/100</f>
        <v>3</v>
      </c>
      <c r="AP11" s="17"/>
      <c r="AQ11" s="12">
        <f t="shared" si="16"/>
        <v>4</v>
      </c>
      <c r="AR11" s="21">
        <f t="shared" si="39"/>
        <v>4.4000000000000003E-3</v>
      </c>
      <c r="AS11" s="21">
        <f t="shared" si="40"/>
        <v>1.32E-2</v>
      </c>
      <c r="AT11" s="21">
        <f t="shared" si="41"/>
        <v>3.6799999999999999E-2</v>
      </c>
      <c r="AU11" s="21">
        <f t="shared" si="42"/>
        <v>5.6799999999999996E-2</v>
      </c>
      <c r="AV11" s="21">
        <f t="shared" si="43"/>
        <v>0.10679999999999999</v>
      </c>
      <c r="AW11" s="21">
        <f t="shared" si="44"/>
        <v>0.2268</v>
      </c>
      <c r="AX11" s="21">
        <f t="shared" si="45"/>
        <v>1.3331999999999999</v>
      </c>
      <c r="AY11" s="21">
        <f t="shared" si="46"/>
        <v>2.2223999999999999</v>
      </c>
      <c r="BA11" s="12">
        <f t="shared" si="17"/>
        <v>4</v>
      </c>
      <c r="BB11" s="21">
        <f t="shared" si="47"/>
        <v>2.3999999999999998E-3</v>
      </c>
      <c r="BC11" s="21">
        <f t="shared" si="48"/>
        <v>7.6E-3</v>
      </c>
      <c r="BD11" s="21">
        <f t="shared" si="49"/>
        <v>2.0799999999999999E-2</v>
      </c>
      <c r="BE11" s="21">
        <f t="shared" si="50"/>
        <v>3.2000000000000001E-2</v>
      </c>
      <c r="BF11" s="21">
        <f t="shared" si="51"/>
        <v>0.06</v>
      </c>
      <c r="BG11" s="21">
        <f t="shared" si="52"/>
        <v>0.12759999999999999</v>
      </c>
      <c r="BH11" s="21">
        <f t="shared" si="53"/>
        <v>0.75</v>
      </c>
      <c r="BI11" s="21">
        <f t="shared" si="54"/>
        <v>1.25</v>
      </c>
      <c r="BJ11" s="21">
        <f t="shared" si="55"/>
        <v>1.75</v>
      </c>
      <c r="BK11" s="4"/>
      <c r="BL11" s="12">
        <f t="shared" si="18"/>
        <v>4</v>
      </c>
      <c r="BM11" s="3">
        <f t="shared" si="19"/>
        <v>1.6000000000000001E-3</v>
      </c>
      <c r="BN11" s="3">
        <f t="shared" si="20"/>
        <v>4.7999999999999996E-3</v>
      </c>
      <c r="BO11" s="3">
        <f t="shared" si="21"/>
        <v>1.32E-2</v>
      </c>
      <c r="BP11" s="3">
        <f t="shared" si="22"/>
        <v>2.0400000000000001E-2</v>
      </c>
      <c r="BQ11" s="3">
        <f t="shared" si="56"/>
        <v>3.8399999999999997E-2</v>
      </c>
      <c r="BR11" s="3">
        <f t="shared" si="57"/>
        <v>8.1600000000000006E-2</v>
      </c>
      <c r="BS11" s="3">
        <f t="shared" si="23"/>
        <v>0.48</v>
      </c>
      <c r="BT11" s="3">
        <f t="shared" si="24"/>
        <v>0.8</v>
      </c>
      <c r="BU11" s="3">
        <f t="shared" si="25"/>
        <v>1.1200000000000001</v>
      </c>
      <c r="BV11" s="3">
        <f t="shared" si="26"/>
        <v>1.44</v>
      </c>
      <c r="BW11" s="4"/>
    </row>
    <row r="12" spans="1:75" s="5" customFormat="1" x14ac:dyDescent="0.25">
      <c r="A12" s="12">
        <f t="shared" si="0"/>
        <v>4.5</v>
      </c>
      <c r="B12" s="11">
        <f t="shared" si="1"/>
        <v>4.5</v>
      </c>
      <c r="C12" s="16"/>
      <c r="D12" s="12">
        <f t="shared" si="2"/>
        <v>4.5</v>
      </c>
      <c r="E12" s="15">
        <f t="shared" si="3"/>
        <v>1.125</v>
      </c>
      <c r="F12" s="8">
        <f t="shared" si="4"/>
        <v>3.375</v>
      </c>
      <c r="G12" s="16"/>
      <c r="H12" s="12">
        <f t="shared" si="5"/>
        <v>4.5</v>
      </c>
      <c r="I12" s="9">
        <f t="shared" si="6"/>
        <v>0.36719999999999997</v>
      </c>
      <c r="J12" s="9">
        <f t="shared" si="7"/>
        <v>1.10205</v>
      </c>
      <c r="K12" s="9">
        <f t="shared" si="8"/>
        <v>3.0307499999999998</v>
      </c>
      <c r="L12" s="16"/>
      <c r="M12" s="12">
        <f t="shared" si="9"/>
        <v>4.5</v>
      </c>
      <c r="N12" s="7">
        <f t="shared" si="10"/>
        <v>0.18</v>
      </c>
      <c r="O12" s="7">
        <f t="shared" si="11"/>
        <v>0.54</v>
      </c>
      <c r="P12" s="7">
        <f t="shared" si="12"/>
        <v>1.4850000000000001</v>
      </c>
      <c r="Q12" s="7">
        <f t="shared" si="27"/>
        <v>2.2949999999999999</v>
      </c>
      <c r="R12" s="16"/>
      <c r="S12" s="12">
        <f t="shared" si="13"/>
        <v>4.5</v>
      </c>
      <c r="T12" s="7">
        <f t="shared" si="28"/>
        <v>9.1799999999999993E-2</v>
      </c>
      <c r="U12" s="7">
        <f t="shared" si="29"/>
        <v>0.27539999999999998</v>
      </c>
      <c r="V12" s="7">
        <f t="shared" si="30"/>
        <v>0.75780000000000003</v>
      </c>
      <c r="W12" s="7">
        <f t="shared" si="31"/>
        <v>1.1709000000000001</v>
      </c>
      <c r="X12" s="7">
        <f t="shared" si="32"/>
        <v>2.2040999999999999</v>
      </c>
      <c r="Y12" s="17"/>
      <c r="Z12" s="12">
        <f t="shared" si="14"/>
        <v>4.5</v>
      </c>
      <c r="AA12" s="7">
        <f t="shared" si="33"/>
        <v>4.4999999999999998E-2</v>
      </c>
      <c r="AB12" s="7">
        <f t="shared" si="34"/>
        <v>0.13500000000000001</v>
      </c>
      <c r="AC12" s="7">
        <f t="shared" si="35"/>
        <v>0.37125000000000002</v>
      </c>
      <c r="AD12" s="7">
        <f t="shared" si="36"/>
        <v>0.57374999999999998</v>
      </c>
      <c r="AE12" s="7">
        <f t="shared" si="37"/>
        <v>1.08</v>
      </c>
      <c r="AF12" s="7">
        <f t="shared" si="38"/>
        <v>2.2949999999999999</v>
      </c>
      <c r="AG12" s="23"/>
      <c r="AH12" s="12">
        <f t="shared" si="15"/>
        <v>4.5</v>
      </c>
      <c r="AI12" s="21">
        <f>0.25*'table CONIFERES'!$AH12/100</f>
        <v>1.125E-2</v>
      </c>
      <c r="AJ12" s="21">
        <f>0.75*'table CONIFERES'!AH12/100</f>
        <v>3.3750000000000002E-2</v>
      </c>
      <c r="AK12" s="21">
        <f>2.06*'table CONIFERES'!AH12/100</f>
        <v>9.2699999999999991E-2</v>
      </c>
      <c r="AL12" s="21">
        <f>3.19*'table CONIFERES'!AH12/100</f>
        <v>0.14355000000000001</v>
      </c>
      <c r="AM12" s="21">
        <f>6*'table CONIFERES'!AH12/100</f>
        <v>0.27</v>
      </c>
      <c r="AN12" s="21">
        <f>12.75*'table CONIFERES'!AH12/100</f>
        <v>0.57374999999999998</v>
      </c>
      <c r="AO12" s="21">
        <f>75*'table CONIFERES'!AH12/100</f>
        <v>3.375</v>
      </c>
      <c r="AP12" s="17"/>
      <c r="AQ12" s="12">
        <f t="shared" si="16"/>
        <v>4.5</v>
      </c>
      <c r="AR12" s="21">
        <f t="shared" si="39"/>
        <v>4.9499999999999995E-3</v>
      </c>
      <c r="AS12" s="21">
        <f t="shared" si="40"/>
        <v>1.485E-2</v>
      </c>
      <c r="AT12" s="21">
        <f t="shared" si="41"/>
        <v>4.1400000000000006E-2</v>
      </c>
      <c r="AU12" s="21">
        <f t="shared" si="42"/>
        <v>6.3899999999999998E-2</v>
      </c>
      <c r="AV12" s="21">
        <f t="shared" si="43"/>
        <v>0.12015000000000001</v>
      </c>
      <c r="AW12" s="21">
        <f t="shared" si="44"/>
        <v>0.25514999999999999</v>
      </c>
      <c r="AX12" s="21">
        <f t="shared" si="45"/>
        <v>1.4998499999999999</v>
      </c>
      <c r="AY12" s="21">
        <f t="shared" si="46"/>
        <v>2.5002</v>
      </c>
      <c r="BA12" s="12">
        <f t="shared" si="17"/>
        <v>4.5</v>
      </c>
      <c r="BB12" s="21">
        <f t="shared" si="47"/>
        <v>2.7000000000000001E-3</v>
      </c>
      <c r="BC12" s="21">
        <f t="shared" si="48"/>
        <v>8.5500000000000003E-3</v>
      </c>
      <c r="BD12" s="21">
        <f t="shared" si="49"/>
        <v>2.3399999999999997E-2</v>
      </c>
      <c r="BE12" s="21">
        <f t="shared" si="50"/>
        <v>3.6000000000000004E-2</v>
      </c>
      <c r="BF12" s="21">
        <f t="shared" si="51"/>
        <v>6.7500000000000004E-2</v>
      </c>
      <c r="BG12" s="21">
        <f t="shared" si="52"/>
        <v>0.14355000000000001</v>
      </c>
      <c r="BH12" s="21">
        <f t="shared" si="53"/>
        <v>0.84375</v>
      </c>
      <c r="BI12" s="21">
        <f t="shared" si="54"/>
        <v>1.40625</v>
      </c>
      <c r="BJ12" s="21">
        <f t="shared" si="55"/>
        <v>1.96875</v>
      </c>
      <c r="BK12" s="4"/>
      <c r="BL12" s="12">
        <f t="shared" si="18"/>
        <v>4.5</v>
      </c>
      <c r="BM12" s="3">
        <f t="shared" si="19"/>
        <v>1.8E-3</v>
      </c>
      <c r="BN12" s="3">
        <f t="shared" si="20"/>
        <v>5.4000000000000003E-3</v>
      </c>
      <c r="BO12" s="3">
        <f t="shared" si="21"/>
        <v>1.485E-2</v>
      </c>
      <c r="BP12" s="3">
        <f t="shared" si="22"/>
        <v>2.2949999999999998E-2</v>
      </c>
      <c r="BQ12" s="3">
        <f t="shared" si="56"/>
        <v>4.3200000000000002E-2</v>
      </c>
      <c r="BR12" s="3">
        <f t="shared" si="57"/>
        <v>9.1799999999999993E-2</v>
      </c>
      <c r="BS12" s="3">
        <f t="shared" si="23"/>
        <v>0.54</v>
      </c>
      <c r="BT12" s="3">
        <f t="shared" si="24"/>
        <v>0.9</v>
      </c>
      <c r="BU12" s="3">
        <f t="shared" si="25"/>
        <v>1.26</v>
      </c>
      <c r="BV12" s="3">
        <f t="shared" si="26"/>
        <v>1.62</v>
      </c>
      <c r="BW12" s="4"/>
    </row>
    <row r="13" spans="1:75" s="5" customFormat="1" x14ac:dyDescent="0.25">
      <c r="A13" s="12">
        <f t="shared" si="0"/>
        <v>5</v>
      </c>
      <c r="B13" s="11">
        <f t="shared" si="1"/>
        <v>5</v>
      </c>
      <c r="C13" s="16"/>
      <c r="D13" s="12">
        <f t="shared" si="2"/>
        <v>5</v>
      </c>
      <c r="E13" s="15">
        <f t="shared" si="3"/>
        <v>1.25</v>
      </c>
      <c r="F13" s="8">
        <f t="shared" si="4"/>
        <v>3.75</v>
      </c>
      <c r="G13" s="16"/>
      <c r="H13" s="12">
        <f t="shared" si="5"/>
        <v>5</v>
      </c>
      <c r="I13" s="9">
        <f t="shared" si="6"/>
        <v>0.40799999999999997</v>
      </c>
      <c r="J13" s="9">
        <f t="shared" si="7"/>
        <v>1.2244999999999999</v>
      </c>
      <c r="K13" s="9">
        <f t="shared" si="8"/>
        <v>3.3675000000000002</v>
      </c>
      <c r="L13" s="16"/>
      <c r="M13" s="12">
        <f t="shared" si="9"/>
        <v>5</v>
      </c>
      <c r="N13" s="7">
        <f t="shared" si="10"/>
        <v>0.2</v>
      </c>
      <c r="O13" s="7">
        <f t="shared" si="11"/>
        <v>0.6</v>
      </c>
      <c r="P13" s="7">
        <f t="shared" si="12"/>
        <v>1.65</v>
      </c>
      <c r="Q13" s="7">
        <f t="shared" si="27"/>
        <v>2.5499999999999998</v>
      </c>
      <c r="R13" s="16"/>
      <c r="S13" s="12">
        <f t="shared" si="13"/>
        <v>5</v>
      </c>
      <c r="T13" s="7">
        <f t="shared" si="28"/>
        <v>0.10199999999999999</v>
      </c>
      <c r="U13" s="7">
        <f t="shared" si="29"/>
        <v>0.30599999999999999</v>
      </c>
      <c r="V13" s="7">
        <f t="shared" si="30"/>
        <v>0.84200000000000008</v>
      </c>
      <c r="W13" s="7">
        <f t="shared" si="31"/>
        <v>1.3009999999999999</v>
      </c>
      <c r="X13" s="7">
        <f t="shared" si="32"/>
        <v>2.4489999999999998</v>
      </c>
      <c r="Y13" s="17"/>
      <c r="Z13" s="12">
        <f t="shared" si="14"/>
        <v>5</v>
      </c>
      <c r="AA13" s="7">
        <f t="shared" si="33"/>
        <v>0.05</v>
      </c>
      <c r="AB13" s="7">
        <f t="shared" si="34"/>
        <v>0.15</v>
      </c>
      <c r="AC13" s="7">
        <f t="shared" si="35"/>
        <v>0.41249999999999998</v>
      </c>
      <c r="AD13" s="7">
        <f t="shared" si="36"/>
        <v>0.63749999999999996</v>
      </c>
      <c r="AE13" s="7">
        <f t="shared" si="37"/>
        <v>1.2</v>
      </c>
      <c r="AF13" s="7">
        <f t="shared" si="38"/>
        <v>2.5499999999999998</v>
      </c>
      <c r="AG13" s="23"/>
      <c r="AH13" s="12">
        <f t="shared" si="15"/>
        <v>5</v>
      </c>
      <c r="AI13" s="21">
        <f>0.25*'table CONIFERES'!$AH13/100</f>
        <v>1.2500000000000001E-2</v>
      </c>
      <c r="AJ13" s="21">
        <f>0.75*'table CONIFERES'!AH13/100</f>
        <v>3.7499999999999999E-2</v>
      </c>
      <c r="AK13" s="21">
        <f>2.06*'table CONIFERES'!AH13/100</f>
        <v>0.10300000000000001</v>
      </c>
      <c r="AL13" s="21">
        <f>3.19*'table CONIFERES'!AH13/100</f>
        <v>0.1595</v>
      </c>
      <c r="AM13" s="21">
        <f>6*'table CONIFERES'!AH13/100</f>
        <v>0.3</v>
      </c>
      <c r="AN13" s="21">
        <f>12.75*'table CONIFERES'!AH13/100</f>
        <v>0.63749999999999996</v>
      </c>
      <c r="AO13" s="21">
        <f>75*'table CONIFERES'!AH13/100</f>
        <v>3.75</v>
      </c>
      <c r="AP13" s="17"/>
      <c r="AQ13" s="12">
        <f t="shared" si="16"/>
        <v>5</v>
      </c>
      <c r="AR13" s="21">
        <f t="shared" si="39"/>
        <v>5.5000000000000005E-3</v>
      </c>
      <c r="AS13" s="21">
        <f t="shared" si="40"/>
        <v>1.6500000000000001E-2</v>
      </c>
      <c r="AT13" s="21">
        <f t="shared" si="41"/>
        <v>4.6000000000000006E-2</v>
      </c>
      <c r="AU13" s="21">
        <f t="shared" si="42"/>
        <v>7.0999999999999994E-2</v>
      </c>
      <c r="AV13" s="21">
        <f t="shared" si="43"/>
        <v>0.13350000000000001</v>
      </c>
      <c r="AW13" s="21">
        <f t="shared" si="44"/>
        <v>0.28350000000000003</v>
      </c>
      <c r="AX13" s="21">
        <f t="shared" si="45"/>
        <v>1.6664999999999999</v>
      </c>
      <c r="AY13" s="21">
        <f t="shared" si="46"/>
        <v>2.778</v>
      </c>
      <c r="BA13" s="12">
        <f t="shared" si="17"/>
        <v>5</v>
      </c>
      <c r="BB13" s="21">
        <f t="shared" si="47"/>
        <v>3.0000000000000001E-3</v>
      </c>
      <c r="BC13" s="21">
        <f t="shared" si="48"/>
        <v>9.4999999999999998E-3</v>
      </c>
      <c r="BD13" s="21">
        <f t="shared" si="49"/>
        <v>2.6000000000000002E-2</v>
      </c>
      <c r="BE13" s="21">
        <f t="shared" si="50"/>
        <v>0.04</v>
      </c>
      <c r="BF13" s="21">
        <f t="shared" si="51"/>
        <v>7.4999999999999997E-2</v>
      </c>
      <c r="BG13" s="21">
        <f t="shared" si="52"/>
        <v>0.1595</v>
      </c>
      <c r="BH13" s="21">
        <f t="shared" si="53"/>
        <v>0.9375</v>
      </c>
      <c r="BI13" s="21">
        <f t="shared" si="54"/>
        <v>1.5625</v>
      </c>
      <c r="BJ13" s="21">
        <f t="shared" si="55"/>
        <v>2.1875</v>
      </c>
      <c r="BK13" s="4"/>
      <c r="BL13" s="12">
        <f t="shared" si="18"/>
        <v>5</v>
      </c>
      <c r="BM13" s="3">
        <f t="shared" si="19"/>
        <v>2E-3</v>
      </c>
      <c r="BN13" s="3">
        <f t="shared" si="20"/>
        <v>6.0000000000000001E-3</v>
      </c>
      <c r="BO13" s="3">
        <f t="shared" si="21"/>
        <v>1.6500000000000001E-2</v>
      </c>
      <c r="BP13" s="3">
        <f t="shared" si="22"/>
        <v>2.5499999999999998E-2</v>
      </c>
      <c r="BQ13" s="3">
        <f t="shared" si="56"/>
        <v>4.8000000000000001E-2</v>
      </c>
      <c r="BR13" s="3">
        <f t="shared" si="57"/>
        <v>0.10199999999999999</v>
      </c>
      <c r="BS13" s="3">
        <f t="shared" si="23"/>
        <v>0.6</v>
      </c>
      <c r="BT13" s="3">
        <f t="shared" si="24"/>
        <v>1</v>
      </c>
      <c r="BU13" s="3">
        <f t="shared" si="25"/>
        <v>1.4</v>
      </c>
      <c r="BV13" s="3">
        <f t="shared" si="26"/>
        <v>1.8</v>
      </c>
      <c r="BW13" s="4"/>
    </row>
    <row r="14" spans="1:75" s="5" customFormat="1" x14ac:dyDescent="0.25">
      <c r="A14" s="12">
        <f t="shared" si="0"/>
        <v>5.5</v>
      </c>
      <c r="B14" s="11">
        <f t="shared" si="1"/>
        <v>5.5</v>
      </c>
      <c r="C14" s="16"/>
      <c r="D14" s="12">
        <f t="shared" si="2"/>
        <v>5.5</v>
      </c>
      <c r="E14" s="15">
        <f t="shared" si="3"/>
        <v>1.375</v>
      </c>
      <c r="F14" s="8">
        <f t="shared" si="4"/>
        <v>4.125</v>
      </c>
      <c r="G14" s="16"/>
      <c r="H14" s="12">
        <f t="shared" si="5"/>
        <v>5.5</v>
      </c>
      <c r="I14" s="9">
        <f t="shared" si="6"/>
        <v>0.44880000000000003</v>
      </c>
      <c r="J14" s="9">
        <f t="shared" si="7"/>
        <v>1.3469499999999999</v>
      </c>
      <c r="K14" s="9">
        <f t="shared" si="8"/>
        <v>3.7042499999999996</v>
      </c>
      <c r="L14" s="16"/>
      <c r="M14" s="12">
        <f t="shared" si="9"/>
        <v>5.5</v>
      </c>
      <c r="N14" s="7">
        <f t="shared" si="10"/>
        <v>0.22</v>
      </c>
      <c r="O14" s="7">
        <f t="shared" si="11"/>
        <v>0.66</v>
      </c>
      <c r="P14" s="7">
        <f t="shared" si="12"/>
        <v>1.8149999999999999</v>
      </c>
      <c r="Q14" s="7">
        <f t="shared" si="27"/>
        <v>2.8050000000000002</v>
      </c>
      <c r="R14" s="16"/>
      <c r="S14" s="12">
        <f t="shared" si="13"/>
        <v>5.5</v>
      </c>
      <c r="T14" s="7">
        <f t="shared" si="28"/>
        <v>0.11220000000000001</v>
      </c>
      <c r="U14" s="7">
        <f t="shared" si="29"/>
        <v>0.33660000000000001</v>
      </c>
      <c r="V14" s="7">
        <f t="shared" si="30"/>
        <v>0.92620000000000002</v>
      </c>
      <c r="W14" s="7">
        <f t="shared" si="31"/>
        <v>1.4310999999999998</v>
      </c>
      <c r="X14" s="7">
        <f t="shared" si="32"/>
        <v>2.6938999999999997</v>
      </c>
      <c r="Y14" s="17"/>
      <c r="Z14" s="12">
        <f t="shared" si="14"/>
        <v>5.5</v>
      </c>
      <c r="AA14" s="7">
        <f t="shared" si="33"/>
        <v>5.5E-2</v>
      </c>
      <c r="AB14" s="7">
        <f t="shared" si="34"/>
        <v>0.16500000000000001</v>
      </c>
      <c r="AC14" s="7">
        <f t="shared" si="35"/>
        <v>0.45374999999999999</v>
      </c>
      <c r="AD14" s="7">
        <f t="shared" si="36"/>
        <v>0.70125000000000004</v>
      </c>
      <c r="AE14" s="7">
        <f t="shared" si="37"/>
        <v>1.32</v>
      </c>
      <c r="AF14" s="7">
        <f t="shared" si="38"/>
        <v>2.8050000000000002</v>
      </c>
      <c r="AG14" s="23"/>
      <c r="AH14" s="12">
        <f t="shared" si="15"/>
        <v>5.5</v>
      </c>
      <c r="AI14" s="21">
        <f>0.25*'table CONIFERES'!$AH14/100</f>
        <v>1.375E-2</v>
      </c>
      <c r="AJ14" s="21">
        <f>0.75*'table CONIFERES'!AH14/100</f>
        <v>4.1250000000000002E-2</v>
      </c>
      <c r="AK14" s="21">
        <f>2.06*'table CONIFERES'!AH14/100</f>
        <v>0.1133</v>
      </c>
      <c r="AL14" s="21">
        <f>3.19*'table CONIFERES'!AH14/100</f>
        <v>0.17544999999999999</v>
      </c>
      <c r="AM14" s="21">
        <f>6*'table CONIFERES'!AH14/100</f>
        <v>0.33</v>
      </c>
      <c r="AN14" s="21">
        <f>12.75*'table CONIFERES'!AH14/100</f>
        <v>0.70125000000000004</v>
      </c>
      <c r="AO14" s="21">
        <f>75*'table CONIFERES'!AH14/100</f>
        <v>4.125</v>
      </c>
      <c r="AP14" s="17"/>
      <c r="AQ14" s="12">
        <f t="shared" si="16"/>
        <v>5.5</v>
      </c>
      <c r="AR14" s="21">
        <f t="shared" si="39"/>
        <v>6.0499999999999998E-3</v>
      </c>
      <c r="AS14" s="21">
        <f t="shared" si="40"/>
        <v>1.8150000000000003E-2</v>
      </c>
      <c r="AT14" s="21">
        <f t="shared" si="41"/>
        <v>5.0600000000000006E-2</v>
      </c>
      <c r="AU14" s="21">
        <f t="shared" si="42"/>
        <v>7.8100000000000003E-2</v>
      </c>
      <c r="AV14" s="21">
        <f t="shared" si="43"/>
        <v>0.14684999999999998</v>
      </c>
      <c r="AW14" s="21">
        <f t="shared" si="44"/>
        <v>0.31184999999999996</v>
      </c>
      <c r="AX14" s="21">
        <f t="shared" si="45"/>
        <v>1.8331500000000001</v>
      </c>
      <c r="AY14" s="21">
        <f t="shared" si="46"/>
        <v>3.0558000000000005</v>
      </c>
      <c r="BA14" s="12">
        <f t="shared" si="17"/>
        <v>5.5</v>
      </c>
      <c r="BB14" s="21">
        <f t="shared" si="47"/>
        <v>3.2999999999999995E-3</v>
      </c>
      <c r="BC14" s="21">
        <f t="shared" si="48"/>
        <v>1.0449999999999999E-2</v>
      </c>
      <c r="BD14" s="21">
        <f t="shared" si="49"/>
        <v>2.8600000000000004E-2</v>
      </c>
      <c r="BE14" s="21">
        <f t="shared" si="50"/>
        <v>4.4000000000000004E-2</v>
      </c>
      <c r="BF14" s="21">
        <f t="shared" si="51"/>
        <v>8.2500000000000004E-2</v>
      </c>
      <c r="BG14" s="21">
        <f t="shared" si="52"/>
        <v>0.17544999999999999</v>
      </c>
      <c r="BH14" s="21">
        <f t="shared" si="53"/>
        <v>1.03125</v>
      </c>
      <c r="BI14" s="21">
        <f t="shared" si="54"/>
        <v>1.71875</v>
      </c>
      <c r="BJ14" s="21">
        <f t="shared" si="55"/>
        <v>2.40625</v>
      </c>
      <c r="BK14" s="4"/>
      <c r="BL14" s="12">
        <f t="shared" si="18"/>
        <v>5.5</v>
      </c>
      <c r="BM14" s="3">
        <f t="shared" si="19"/>
        <v>2.2000000000000001E-3</v>
      </c>
      <c r="BN14" s="3">
        <f t="shared" si="20"/>
        <v>6.5999999999999991E-3</v>
      </c>
      <c r="BO14" s="3">
        <f t="shared" si="21"/>
        <v>1.8150000000000003E-2</v>
      </c>
      <c r="BP14" s="3">
        <f t="shared" si="22"/>
        <v>2.8050000000000002E-2</v>
      </c>
      <c r="BQ14" s="3">
        <f t="shared" si="56"/>
        <v>5.2799999999999993E-2</v>
      </c>
      <c r="BR14" s="3">
        <f t="shared" si="57"/>
        <v>0.11220000000000001</v>
      </c>
      <c r="BS14" s="3">
        <f t="shared" si="23"/>
        <v>0.66</v>
      </c>
      <c r="BT14" s="3">
        <f t="shared" si="24"/>
        <v>1.1000000000000001</v>
      </c>
      <c r="BU14" s="3">
        <f t="shared" si="25"/>
        <v>1.54</v>
      </c>
      <c r="BV14" s="3">
        <f t="shared" si="26"/>
        <v>1.98</v>
      </c>
      <c r="BW14" s="4"/>
    </row>
    <row r="15" spans="1:75" s="5" customFormat="1" x14ac:dyDescent="0.25">
      <c r="A15" s="12">
        <f t="shared" si="0"/>
        <v>6</v>
      </c>
      <c r="B15" s="11">
        <f t="shared" si="1"/>
        <v>6</v>
      </c>
      <c r="C15" s="16"/>
      <c r="D15" s="12">
        <f t="shared" si="2"/>
        <v>6</v>
      </c>
      <c r="E15" s="15">
        <f t="shared" si="3"/>
        <v>1.5</v>
      </c>
      <c r="F15" s="8">
        <f t="shared" si="4"/>
        <v>4.5</v>
      </c>
      <c r="G15" s="16"/>
      <c r="H15" s="12">
        <f t="shared" si="5"/>
        <v>6</v>
      </c>
      <c r="I15" s="9">
        <f t="shared" si="6"/>
        <v>0.48960000000000004</v>
      </c>
      <c r="J15" s="9">
        <f t="shared" si="7"/>
        <v>1.4694</v>
      </c>
      <c r="K15" s="9">
        <f t="shared" si="8"/>
        <v>4.0409999999999995</v>
      </c>
      <c r="L15" s="16"/>
      <c r="M15" s="12">
        <f t="shared" si="9"/>
        <v>6</v>
      </c>
      <c r="N15" s="7">
        <f t="shared" si="10"/>
        <v>0.24</v>
      </c>
      <c r="O15" s="7">
        <f t="shared" si="11"/>
        <v>0.72</v>
      </c>
      <c r="P15" s="7">
        <f t="shared" si="12"/>
        <v>1.98</v>
      </c>
      <c r="Q15" s="7">
        <f t="shared" si="27"/>
        <v>3.06</v>
      </c>
      <c r="R15" s="16"/>
      <c r="S15" s="12">
        <f t="shared" si="13"/>
        <v>6</v>
      </c>
      <c r="T15" s="7">
        <f t="shared" si="28"/>
        <v>0.12240000000000001</v>
      </c>
      <c r="U15" s="7">
        <f t="shared" si="29"/>
        <v>0.36719999999999997</v>
      </c>
      <c r="V15" s="7">
        <f t="shared" si="30"/>
        <v>1.0104</v>
      </c>
      <c r="W15" s="7">
        <f t="shared" si="31"/>
        <v>1.5612000000000001</v>
      </c>
      <c r="X15" s="7">
        <f t="shared" si="32"/>
        <v>2.9388000000000001</v>
      </c>
      <c r="Y15" s="17"/>
      <c r="Z15" s="12">
        <f t="shared" si="14"/>
        <v>6</v>
      </c>
      <c r="AA15" s="7">
        <f t="shared" si="33"/>
        <v>0.06</v>
      </c>
      <c r="AB15" s="7">
        <f t="shared" si="34"/>
        <v>0.18</v>
      </c>
      <c r="AC15" s="7">
        <f t="shared" si="35"/>
        <v>0.495</v>
      </c>
      <c r="AD15" s="7">
        <f t="shared" si="36"/>
        <v>0.76500000000000001</v>
      </c>
      <c r="AE15" s="7">
        <f t="shared" si="37"/>
        <v>1.44</v>
      </c>
      <c r="AF15" s="7">
        <f t="shared" si="38"/>
        <v>3.06</v>
      </c>
      <c r="AG15" s="23"/>
      <c r="AH15" s="12">
        <f t="shared" si="15"/>
        <v>6</v>
      </c>
      <c r="AI15" s="21">
        <f>0.25*'table CONIFERES'!$AH15/100</f>
        <v>1.4999999999999999E-2</v>
      </c>
      <c r="AJ15" s="21">
        <f>0.75*'table CONIFERES'!AH15/100</f>
        <v>4.4999999999999998E-2</v>
      </c>
      <c r="AK15" s="21">
        <f>2.06*'table CONIFERES'!AH15/100</f>
        <v>0.12359999999999999</v>
      </c>
      <c r="AL15" s="21">
        <f>3.19*'table CONIFERES'!AH15/100</f>
        <v>0.19140000000000001</v>
      </c>
      <c r="AM15" s="21">
        <f>6*'table CONIFERES'!AH15/100</f>
        <v>0.36</v>
      </c>
      <c r="AN15" s="21">
        <f>12.75*'table CONIFERES'!AH15/100</f>
        <v>0.76500000000000001</v>
      </c>
      <c r="AO15" s="21">
        <f>75*'table CONIFERES'!AH15/100</f>
        <v>4.5</v>
      </c>
      <c r="AP15" s="17"/>
      <c r="AQ15" s="12">
        <f t="shared" si="16"/>
        <v>6</v>
      </c>
      <c r="AR15" s="21">
        <f t="shared" si="39"/>
        <v>6.6E-3</v>
      </c>
      <c r="AS15" s="21">
        <f t="shared" si="40"/>
        <v>1.9799999999999998E-2</v>
      </c>
      <c r="AT15" s="21">
        <f t="shared" si="41"/>
        <v>5.5200000000000006E-2</v>
      </c>
      <c r="AU15" s="21">
        <f t="shared" si="42"/>
        <v>8.5199999999999998E-2</v>
      </c>
      <c r="AV15" s="21">
        <f t="shared" si="43"/>
        <v>0.16020000000000001</v>
      </c>
      <c r="AW15" s="21">
        <f t="shared" si="44"/>
        <v>0.34019999999999995</v>
      </c>
      <c r="AX15" s="21">
        <f t="shared" si="45"/>
        <v>1.9997999999999998</v>
      </c>
      <c r="AY15" s="21">
        <f t="shared" si="46"/>
        <v>3.3336000000000001</v>
      </c>
      <c r="BA15" s="12">
        <f t="shared" si="17"/>
        <v>6</v>
      </c>
      <c r="BB15" s="21">
        <f t="shared" si="47"/>
        <v>3.5999999999999999E-3</v>
      </c>
      <c r="BC15" s="21">
        <f t="shared" si="48"/>
        <v>1.14E-2</v>
      </c>
      <c r="BD15" s="21">
        <f t="shared" si="49"/>
        <v>3.1200000000000002E-2</v>
      </c>
      <c r="BE15" s="21">
        <f t="shared" si="50"/>
        <v>4.8000000000000008E-2</v>
      </c>
      <c r="BF15" s="21">
        <f t="shared" si="51"/>
        <v>0.09</v>
      </c>
      <c r="BG15" s="21">
        <f t="shared" si="52"/>
        <v>0.19140000000000001</v>
      </c>
      <c r="BH15" s="21">
        <f t="shared" si="53"/>
        <v>1.125</v>
      </c>
      <c r="BI15" s="21">
        <f t="shared" si="54"/>
        <v>1.875</v>
      </c>
      <c r="BJ15" s="21">
        <f t="shared" si="55"/>
        <v>2.625</v>
      </c>
      <c r="BK15" s="4"/>
      <c r="BL15" s="12">
        <f t="shared" si="18"/>
        <v>6</v>
      </c>
      <c r="BM15" s="3">
        <f t="shared" si="19"/>
        <v>2.3999999999999998E-3</v>
      </c>
      <c r="BN15" s="3">
        <f t="shared" si="20"/>
        <v>7.1999999999999998E-3</v>
      </c>
      <c r="BO15" s="3">
        <f t="shared" si="21"/>
        <v>1.9799999999999998E-2</v>
      </c>
      <c r="BP15" s="3">
        <f t="shared" si="22"/>
        <v>3.0600000000000002E-2</v>
      </c>
      <c r="BQ15" s="3">
        <f t="shared" si="56"/>
        <v>5.7599999999999998E-2</v>
      </c>
      <c r="BR15" s="3">
        <f t="shared" si="57"/>
        <v>0.12240000000000001</v>
      </c>
      <c r="BS15" s="3">
        <f t="shared" si="23"/>
        <v>0.72</v>
      </c>
      <c r="BT15" s="3">
        <f t="shared" si="24"/>
        <v>1.2</v>
      </c>
      <c r="BU15" s="3">
        <f t="shared" si="25"/>
        <v>1.68</v>
      </c>
      <c r="BV15" s="3">
        <f t="shared" si="26"/>
        <v>2.16</v>
      </c>
      <c r="BW15" s="4"/>
    </row>
    <row r="16" spans="1:75" s="5" customFormat="1" x14ac:dyDescent="0.25">
      <c r="A16" s="12">
        <f t="shared" si="0"/>
        <v>6.5</v>
      </c>
      <c r="B16" s="11">
        <f t="shared" si="1"/>
        <v>6.5</v>
      </c>
      <c r="C16" s="16"/>
      <c r="D16" s="12">
        <f t="shared" si="2"/>
        <v>6.5</v>
      </c>
      <c r="E16" s="15">
        <f t="shared" si="3"/>
        <v>1.625</v>
      </c>
      <c r="F16" s="8">
        <f t="shared" si="4"/>
        <v>4.875</v>
      </c>
      <c r="G16" s="16"/>
      <c r="H16" s="12">
        <f t="shared" si="5"/>
        <v>6.5</v>
      </c>
      <c r="I16" s="9">
        <f t="shared" si="6"/>
        <v>0.53039999999999998</v>
      </c>
      <c r="J16" s="9">
        <f t="shared" si="7"/>
        <v>1.59185</v>
      </c>
      <c r="K16" s="9">
        <f t="shared" si="8"/>
        <v>4.3777499999999998</v>
      </c>
      <c r="L16" s="16"/>
      <c r="M16" s="12">
        <f t="shared" si="9"/>
        <v>6.5</v>
      </c>
      <c r="N16" s="7">
        <f t="shared" si="10"/>
        <v>0.26</v>
      </c>
      <c r="O16" s="7">
        <f t="shared" si="11"/>
        <v>0.78</v>
      </c>
      <c r="P16" s="7">
        <f t="shared" si="12"/>
        <v>2.145</v>
      </c>
      <c r="Q16" s="7">
        <f t="shared" si="27"/>
        <v>3.3149999999999999</v>
      </c>
      <c r="R16" s="16"/>
      <c r="S16" s="12">
        <f t="shared" si="13"/>
        <v>6.5</v>
      </c>
      <c r="T16" s="7">
        <f t="shared" si="28"/>
        <v>0.1326</v>
      </c>
      <c r="U16" s="7">
        <f t="shared" si="29"/>
        <v>0.39779999999999999</v>
      </c>
      <c r="V16" s="7">
        <f t="shared" si="30"/>
        <v>1.0946</v>
      </c>
      <c r="W16" s="7">
        <f t="shared" si="31"/>
        <v>1.6913</v>
      </c>
      <c r="X16" s="7">
        <f t="shared" si="32"/>
        <v>3.1837</v>
      </c>
      <c r="Y16" s="17"/>
      <c r="Z16" s="12">
        <f t="shared" si="14"/>
        <v>6.5</v>
      </c>
      <c r="AA16" s="7">
        <f t="shared" si="33"/>
        <v>6.5000000000000002E-2</v>
      </c>
      <c r="AB16" s="7">
        <f t="shared" si="34"/>
        <v>0.19500000000000001</v>
      </c>
      <c r="AC16" s="7">
        <f t="shared" si="35"/>
        <v>0.53625</v>
      </c>
      <c r="AD16" s="7">
        <f t="shared" si="36"/>
        <v>0.82874999999999999</v>
      </c>
      <c r="AE16" s="7">
        <f t="shared" si="37"/>
        <v>1.56</v>
      </c>
      <c r="AF16" s="7">
        <f t="shared" si="38"/>
        <v>3.3149999999999999</v>
      </c>
      <c r="AG16" s="23"/>
      <c r="AH16" s="12">
        <f t="shared" si="15"/>
        <v>6.5</v>
      </c>
      <c r="AI16" s="21">
        <f>0.25*'table CONIFERES'!$AH16/100</f>
        <v>1.6250000000000001E-2</v>
      </c>
      <c r="AJ16" s="21">
        <f>0.75*'table CONIFERES'!AH16/100</f>
        <v>4.8750000000000002E-2</v>
      </c>
      <c r="AK16" s="21">
        <f>2.06*'table CONIFERES'!AH16/100</f>
        <v>0.13390000000000002</v>
      </c>
      <c r="AL16" s="21">
        <f>3.19*'table CONIFERES'!AH16/100</f>
        <v>0.20735000000000001</v>
      </c>
      <c r="AM16" s="21">
        <f>6*'table CONIFERES'!AH16/100</f>
        <v>0.39</v>
      </c>
      <c r="AN16" s="21">
        <f>12.75*'table CONIFERES'!AH16/100</f>
        <v>0.82874999999999999</v>
      </c>
      <c r="AO16" s="21">
        <f>75*'table CONIFERES'!AH16/100</f>
        <v>4.875</v>
      </c>
      <c r="AP16" s="17"/>
      <c r="AQ16" s="12">
        <f t="shared" si="16"/>
        <v>6.5</v>
      </c>
      <c r="AR16" s="21">
        <f t="shared" si="39"/>
        <v>7.1500000000000001E-3</v>
      </c>
      <c r="AS16" s="21">
        <f t="shared" si="40"/>
        <v>2.145E-2</v>
      </c>
      <c r="AT16" s="21">
        <f t="shared" si="41"/>
        <v>5.9800000000000006E-2</v>
      </c>
      <c r="AU16" s="21">
        <f t="shared" si="42"/>
        <v>9.2300000000000007E-2</v>
      </c>
      <c r="AV16" s="21">
        <f t="shared" si="43"/>
        <v>0.17355000000000001</v>
      </c>
      <c r="AW16" s="21">
        <f t="shared" si="44"/>
        <v>0.36854999999999999</v>
      </c>
      <c r="AX16" s="21">
        <f t="shared" si="45"/>
        <v>2.1664499999999998</v>
      </c>
      <c r="AY16" s="21">
        <f t="shared" si="46"/>
        <v>3.6113999999999997</v>
      </c>
      <c r="BA16" s="12">
        <f t="shared" si="17"/>
        <v>6.5</v>
      </c>
      <c r="BB16" s="21">
        <f t="shared" si="47"/>
        <v>3.9000000000000003E-3</v>
      </c>
      <c r="BC16" s="21">
        <f t="shared" si="48"/>
        <v>1.2350000000000002E-2</v>
      </c>
      <c r="BD16" s="21">
        <f t="shared" si="49"/>
        <v>3.3799999999999997E-2</v>
      </c>
      <c r="BE16" s="21">
        <f t="shared" si="50"/>
        <v>5.2000000000000005E-2</v>
      </c>
      <c r="BF16" s="21">
        <f t="shared" si="51"/>
        <v>9.7500000000000003E-2</v>
      </c>
      <c r="BG16" s="21">
        <f t="shared" si="52"/>
        <v>0.20735000000000001</v>
      </c>
      <c r="BH16" s="21">
        <f t="shared" si="53"/>
        <v>1.21875</v>
      </c>
      <c r="BI16" s="21">
        <f t="shared" si="54"/>
        <v>2.03125</v>
      </c>
      <c r="BJ16" s="21">
        <f t="shared" si="55"/>
        <v>2.84375</v>
      </c>
      <c r="BK16" s="4"/>
      <c r="BL16" s="12">
        <f t="shared" si="18"/>
        <v>6.5</v>
      </c>
      <c r="BM16" s="3">
        <f t="shared" si="19"/>
        <v>2.5999999999999999E-3</v>
      </c>
      <c r="BN16" s="3">
        <f t="shared" si="20"/>
        <v>7.8000000000000005E-3</v>
      </c>
      <c r="BO16" s="3">
        <f t="shared" si="21"/>
        <v>2.145E-2</v>
      </c>
      <c r="BP16" s="3">
        <f t="shared" si="22"/>
        <v>3.3149999999999999E-2</v>
      </c>
      <c r="BQ16" s="3">
        <f t="shared" si="56"/>
        <v>6.2400000000000004E-2</v>
      </c>
      <c r="BR16" s="3">
        <f t="shared" si="57"/>
        <v>0.1326</v>
      </c>
      <c r="BS16" s="3">
        <f t="shared" si="23"/>
        <v>0.78</v>
      </c>
      <c r="BT16" s="3">
        <f t="shared" si="24"/>
        <v>1.3</v>
      </c>
      <c r="BU16" s="3">
        <f t="shared" si="25"/>
        <v>1.82</v>
      </c>
      <c r="BV16" s="3">
        <f t="shared" si="26"/>
        <v>2.34</v>
      </c>
      <c r="BW16" s="4"/>
    </row>
    <row r="17" spans="1:75" s="5" customFormat="1" x14ac:dyDescent="0.25">
      <c r="A17" s="12">
        <f t="shared" si="0"/>
        <v>7</v>
      </c>
      <c r="B17" s="11">
        <f t="shared" si="1"/>
        <v>7</v>
      </c>
      <c r="C17" s="16"/>
      <c r="D17" s="12">
        <f t="shared" si="2"/>
        <v>7</v>
      </c>
      <c r="E17" s="15">
        <f t="shared" si="3"/>
        <v>1.75</v>
      </c>
      <c r="F17" s="8">
        <f t="shared" si="4"/>
        <v>5.25</v>
      </c>
      <c r="G17" s="16"/>
      <c r="H17" s="12">
        <f t="shared" si="5"/>
        <v>7</v>
      </c>
      <c r="I17" s="9">
        <f t="shared" si="6"/>
        <v>0.57120000000000004</v>
      </c>
      <c r="J17" s="9">
        <f t="shared" si="7"/>
        <v>1.7142999999999997</v>
      </c>
      <c r="K17" s="9">
        <f t="shared" si="8"/>
        <v>4.7144999999999992</v>
      </c>
      <c r="L17" s="16"/>
      <c r="M17" s="12">
        <f t="shared" si="9"/>
        <v>7</v>
      </c>
      <c r="N17" s="7">
        <f t="shared" si="10"/>
        <v>0.28000000000000003</v>
      </c>
      <c r="O17" s="7">
        <f t="shared" si="11"/>
        <v>0.84</v>
      </c>
      <c r="P17" s="7">
        <f t="shared" si="12"/>
        <v>2.31</v>
      </c>
      <c r="Q17" s="7">
        <f t="shared" si="27"/>
        <v>3.57</v>
      </c>
      <c r="R17" s="16"/>
      <c r="S17" s="12">
        <f t="shared" si="13"/>
        <v>7</v>
      </c>
      <c r="T17" s="7">
        <f t="shared" si="28"/>
        <v>0.14280000000000001</v>
      </c>
      <c r="U17" s="7">
        <f t="shared" si="29"/>
        <v>0.42840000000000006</v>
      </c>
      <c r="V17" s="7">
        <f t="shared" si="30"/>
        <v>1.1787999999999998</v>
      </c>
      <c r="W17" s="7">
        <f t="shared" si="31"/>
        <v>1.8213999999999999</v>
      </c>
      <c r="X17" s="7">
        <f t="shared" si="32"/>
        <v>3.4285999999999994</v>
      </c>
      <c r="Y17" s="17"/>
      <c r="Z17" s="12">
        <f t="shared" si="14"/>
        <v>7</v>
      </c>
      <c r="AA17" s="7">
        <f t="shared" si="33"/>
        <v>7.0000000000000007E-2</v>
      </c>
      <c r="AB17" s="7">
        <f t="shared" si="34"/>
        <v>0.21</v>
      </c>
      <c r="AC17" s="7">
        <f t="shared" si="35"/>
        <v>0.57750000000000001</v>
      </c>
      <c r="AD17" s="7">
        <f t="shared" si="36"/>
        <v>0.89249999999999996</v>
      </c>
      <c r="AE17" s="7">
        <f t="shared" si="37"/>
        <v>1.68</v>
      </c>
      <c r="AF17" s="7">
        <f t="shared" si="38"/>
        <v>3.57</v>
      </c>
      <c r="AG17" s="23"/>
      <c r="AH17" s="12">
        <f t="shared" si="15"/>
        <v>7</v>
      </c>
      <c r="AI17" s="21">
        <f>0.25*'table CONIFERES'!$AH17/100</f>
        <v>1.7500000000000002E-2</v>
      </c>
      <c r="AJ17" s="21">
        <f>0.75*'table CONIFERES'!AH17/100</f>
        <v>5.2499999999999998E-2</v>
      </c>
      <c r="AK17" s="21">
        <f>2.06*'table CONIFERES'!AH17/100</f>
        <v>0.14419999999999999</v>
      </c>
      <c r="AL17" s="21">
        <f>3.19*'table CONIFERES'!AH17/100</f>
        <v>0.22329999999999997</v>
      </c>
      <c r="AM17" s="21">
        <f>6*'table CONIFERES'!AH17/100</f>
        <v>0.42</v>
      </c>
      <c r="AN17" s="21">
        <f>12.75*'table CONIFERES'!AH17/100</f>
        <v>0.89249999999999996</v>
      </c>
      <c r="AO17" s="21">
        <f>75*'table CONIFERES'!AH17/100</f>
        <v>5.25</v>
      </c>
      <c r="AP17" s="17"/>
      <c r="AQ17" s="12">
        <f t="shared" si="16"/>
        <v>7</v>
      </c>
      <c r="AR17" s="21">
        <f t="shared" si="39"/>
        <v>7.7000000000000002E-3</v>
      </c>
      <c r="AS17" s="21">
        <f t="shared" si="40"/>
        <v>2.3099999999999999E-2</v>
      </c>
      <c r="AT17" s="21">
        <f t="shared" si="41"/>
        <v>6.4399999999999999E-2</v>
      </c>
      <c r="AU17" s="21">
        <f t="shared" si="42"/>
        <v>9.9399999999999988E-2</v>
      </c>
      <c r="AV17" s="21">
        <f t="shared" si="43"/>
        <v>0.18689999999999998</v>
      </c>
      <c r="AW17" s="21">
        <f t="shared" si="44"/>
        <v>0.39689999999999998</v>
      </c>
      <c r="AX17" s="21">
        <f t="shared" si="45"/>
        <v>2.3331</v>
      </c>
      <c r="AY17" s="21">
        <f t="shared" si="46"/>
        <v>3.8892000000000002</v>
      </c>
      <c r="BA17" s="12">
        <f t="shared" si="17"/>
        <v>7</v>
      </c>
      <c r="BB17" s="21">
        <f t="shared" si="47"/>
        <v>4.1999999999999997E-3</v>
      </c>
      <c r="BC17" s="21">
        <f t="shared" si="48"/>
        <v>1.3300000000000001E-2</v>
      </c>
      <c r="BD17" s="21">
        <f t="shared" si="49"/>
        <v>3.6400000000000002E-2</v>
      </c>
      <c r="BE17" s="21">
        <f t="shared" si="50"/>
        <v>5.6000000000000008E-2</v>
      </c>
      <c r="BF17" s="21">
        <f t="shared" si="51"/>
        <v>0.105</v>
      </c>
      <c r="BG17" s="21">
        <f t="shared" si="52"/>
        <v>0.22329999999999997</v>
      </c>
      <c r="BH17" s="21">
        <f t="shared" si="53"/>
        <v>1.3125</v>
      </c>
      <c r="BI17" s="21">
        <f t="shared" si="54"/>
        <v>2.1875</v>
      </c>
      <c r="BJ17" s="21">
        <f t="shared" si="55"/>
        <v>3.0625</v>
      </c>
      <c r="BK17" s="4"/>
      <c r="BL17" s="12">
        <f t="shared" si="18"/>
        <v>7</v>
      </c>
      <c r="BM17" s="3">
        <f t="shared" si="19"/>
        <v>2.8000000000000004E-3</v>
      </c>
      <c r="BN17" s="3">
        <f t="shared" si="20"/>
        <v>8.3999999999999995E-3</v>
      </c>
      <c r="BO17" s="3">
        <f t="shared" si="21"/>
        <v>2.3099999999999999E-2</v>
      </c>
      <c r="BP17" s="3">
        <f t="shared" si="22"/>
        <v>3.5700000000000003E-2</v>
      </c>
      <c r="BQ17" s="3">
        <f t="shared" si="56"/>
        <v>6.7199999999999996E-2</v>
      </c>
      <c r="BR17" s="3">
        <f t="shared" si="57"/>
        <v>0.14280000000000001</v>
      </c>
      <c r="BS17" s="3">
        <f t="shared" si="23"/>
        <v>0.84</v>
      </c>
      <c r="BT17" s="3">
        <f t="shared" si="24"/>
        <v>1.4</v>
      </c>
      <c r="BU17" s="3">
        <f t="shared" si="25"/>
        <v>1.96</v>
      </c>
      <c r="BV17" s="3">
        <f t="shared" si="26"/>
        <v>2.52</v>
      </c>
      <c r="BW17" s="4"/>
    </row>
    <row r="18" spans="1:75" s="5" customFormat="1" x14ac:dyDescent="0.25">
      <c r="A18" s="12">
        <f t="shared" si="0"/>
        <v>7.5</v>
      </c>
      <c r="B18" s="11">
        <f t="shared" si="1"/>
        <v>7.5</v>
      </c>
      <c r="C18" s="16"/>
      <c r="D18" s="12">
        <f t="shared" si="2"/>
        <v>7.5</v>
      </c>
      <c r="E18" s="15">
        <f t="shared" si="3"/>
        <v>1.875</v>
      </c>
      <c r="F18" s="8">
        <f t="shared" si="4"/>
        <v>5.625</v>
      </c>
      <c r="G18" s="16"/>
      <c r="H18" s="12">
        <f t="shared" si="5"/>
        <v>7.5</v>
      </c>
      <c r="I18" s="9">
        <f t="shared" si="6"/>
        <v>0.61199999999999999</v>
      </c>
      <c r="J18" s="9">
        <f t="shared" si="7"/>
        <v>1.8367499999999999</v>
      </c>
      <c r="K18" s="9">
        <f t="shared" si="8"/>
        <v>5.0512499999999996</v>
      </c>
      <c r="L18" s="16"/>
      <c r="M18" s="12">
        <f t="shared" si="9"/>
        <v>7.5</v>
      </c>
      <c r="N18" s="7">
        <f t="shared" si="10"/>
        <v>0.3</v>
      </c>
      <c r="O18" s="7">
        <f t="shared" si="11"/>
        <v>0.9</v>
      </c>
      <c r="P18" s="7">
        <f t="shared" si="12"/>
        <v>2.4750000000000001</v>
      </c>
      <c r="Q18" s="7">
        <f t="shared" si="27"/>
        <v>3.8250000000000002</v>
      </c>
      <c r="R18" s="16"/>
      <c r="S18" s="12">
        <f t="shared" si="13"/>
        <v>7.5</v>
      </c>
      <c r="T18" s="7">
        <f t="shared" si="28"/>
        <v>0.153</v>
      </c>
      <c r="U18" s="7">
        <f t="shared" si="29"/>
        <v>0.45899999999999996</v>
      </c>
      <c r="V18" s="7">
        <f t="shared" si="30"/>
        <v>1.2629999999999999</v>
      </c>
      <c r="W18" s="7">
        <f t="shared" si="31"/>
        <v>1.9515</v>
      </c>
      <c r="X18" s="7">
        <f t="shared" si="32"/>
        <v>3.6734999999999998</v>
      </c>
      <c r="Y18" s="17"/>
      <c r="Z18" s="12">
        <f t="shared" si="14"/>
        <v>7.5</v>
      </c>
      <c r="AA18" s="7">
        <f t="shared" si="33"/>
        <v>7.4999999999999997E-2</v>
      </c>
      <c r="AB18" s="7">
        <f t="shared" si="34"/>
        <v>0.22500000000000001</v>
      </c>
      <c r="AC18" s="7">
        <f t="shared" si="35"/>
        <v>0.61875000000000002</v>
      </c>
      <c r="AD18" s="7">
        <f t="shared" si="36"/>
        <v>0.95625000000000004</v>
      </c>
      <c r="AE18" s="7">
        <f t="shared" si="37"/>
        <v>1.8</v>
      </c>
      <c r="AF18" s="7">
        <f t="shared" si="38"/>
        <v>3.8250000000000002</v>
      </c>
      <c r="AG18" s="23"/>
      <c r="AH18" s="12">
        <f t="shared" si="15"/>
        <v>7.5</v>
      </c>
      <c r="AI18" s="21">
        <f>0.25*'table CONIFERES'!$AH18/100</f>
        <v>1.8749999999999999E-2</v>
      </c>
      <c r="AJ18" s="21">
        <f>0.75*'table CONIFERES'!AH18/100</f>
        <v>5.6250000000000001E-2</v>
      </c>
      <c r="AK18" s="21">
        <f>2.06*'table CONIFERES'!AH18/100</f>
        <v>0.1545</v>
      </c>
      <c r="AL18" s="21">
        <f>3.19*'table CONIFERES'!AH18/100</f>
        <v>0.23925000000000002</v>
      </c>
      <c r="AM18" s="21">
        <f>6*'table CONIFERES'!AH18/100</f>
        <v>0.45</v>
      </c>
      <c r="AN18" s="21">
        <f>12.75*'table CONIFERES'!AH18/100</f>
        <v>0.95625000000000004</v>
      </c>
      <c r="AO18" s="21">
        <f>75*'table CONIFERES'!AH18/100</f>
        <v>5.625</v>
      </c>
      <c r="AP18" s="17"/>
      <c r="AQ18" s="12">
        <f t="shared" si="16"/>
        <v>7.5</v>
      </c>
      <c r="AR18" s="21">
        <f t="shared" si="39"/>
        <v>8.2500000000000004E-3</v>
      </c>
      <c r="AS18" s="21">
        <f t="shared" si="40"/>
        <v>2.4750000000000001E-2</v>
      </c>
      <c r="AT18" s="21">
        <f t="shared" si="41"/>
        <v>6.9000000000000006E-2</v>
      </c>
      <c r="AU18" s="21">
        <f t="shared" si="42"/>
        <v>0.10649999999999998</v>
      </c>
      <c r="AV18" s="21">
        <f t="shared" si="43"/>
        <v>0.20024999999999998</v>
      </c>
      <c r="AW18" s="21">
        <f t="shared" si="44"/>
        <v>0.42524999999999996</v>
      </c>
      <c r="AX18" s="21">
        <f t="shared" si="45"/>
        <v>2.4997500000000001</v>
      </c>
      <c r="AY18" s="21">
        <f t="shared" si="46"/>
        <v>4.1670000000000007</v>
      </c>
      <c r="BA18" s="12">
        <f t="shared" si="17"/>
        <v>7.5</v>
      </c>
      <c r="BB18" s="21">
        <f t="shared" si="47"/>
        <v>4.4999999999999997E-3</v>
      </c>
      <c r="BC18" s="21">
        <f t="shared" si="48"/>
        <v>1.4250000000000001E-2</v>
      </c>
      <c r="BD18" s="21">
        <f t="shared" si="49"/>
        <v>3.9000000000000007E-2</v>
      </c>
      <c r="BE18" s="21">
        <f t="shared" si="50"/>
        <v>0.06</v>
      </c>
      <c r="BF18" s="21">
        <f t="shared" si="51"/>
        <v>0.1125</v>
      </c>
      <c r="BG18" s="21">
        <f t="shared" si="52"/>
        <v>0.23925000000000002</v>
      </c>
      <c r="BH18" s="21">
        <f t="shared" si="53"/>
        <v>1.40625</v>
      </c>
      <c r="BI18" s="21">
        <f t="shared" si="54"/>
        <v>2.34375</v>
      </c>
      <c r="BJ18" s="21">
        <f t="shared" si="55"/>
        <v>3.28125</v>
      </c>
      <c r="BK18" s="4"/>
      <c r="BL18" s="12">
        <f t="shared" si="18"/>
        <v>7.5</v>
      </c>
      <c r="BM18" s="3">
        <f t="shared" si="19"/>
        <v>3.0000000000000001E-3</v>
      </c>
      <c r="BN18" s="3">
        <f t="shared" si="20"/>
        <v>8.9999999999999993E-3</v>
      </c>
      <c r="BO18" s="3">
        <f t="shared" si="21"/>
        <v>2.4750000000000001E-2</v>
      </c>
      <c r="BP18" s="3">
        <f t="shared" si="22"/>
        <v>3.8249999999999999E-2</v>
      </c>
      <c r="BQ18" s="3">
        <f t="shared" si="56"/>
        <v>7.1999999999999995E-2</v>
      </c>
      <c r="BR18" s="3">
        <f t="shared" si="57"/>
        <v>0.153</v>
      </c>
      <c r="BS18" s="3">
        <f t="shared" si="23"/>
        <v>0.9</v>
      </c>
      <c r="BT18" s="3">
        <f t="shared" si="24"/>
        <v>1.5</v>
      </c>
      <c r="BU18" s="3">
        <f t="shared" si="25"/>
        <v>2.1</v>
      </c>
      <c r="BV18" s="3">
        <f t="shared" si="26"/>
        <v>2.7</v>
      </c>
      <c r="BW18" s="4"/>
    </row>
    <row r="19" spans="1:75" s="5" customFormat="1" x14ac:dyDescent="0.25">
      <c r="A19" s="12">
        <f t="shared" si="0"/>
        <v>8</v>
      </c>
      <c r="B19" s="11">
        <f t="shared" si="1"/>
        <v>8</v>
      </c>
      <c r="C19" s="16"/>
      <c r="D19" s="12">
        <f t="shared" si="2"/>
        <v>8</v>
      </c>
      <c r="E19" s="15">
        <f t="shared" si="3"/>
        <v>2</v>
      </c>
      <c r="F19" s="8">
        <f t="shared" si="4"/>
        <v>6</v>
      </c>
      <c r="G19" s="16"/>
      <c r="H19" s="12">
        <f t="shared" si="5"/>
        <v>8</v>
      </c>
      <c r="I19" s="9">
        <f t="shared" si="6"/>
        <v>0.65280000000000005</v>
      </c>
      <c r="J19" s="9">
        <f t="shared" si="7"/>
        <v>1.9591999999999998</v>
      </c>
      <c r="K19" s="9">
        <f t="shared" si="8"/>
        <v>5.3879999999999999</v>
      </c>
      <c r="L19" s="16"/>
      <c r="M19" s="12">
        <f t="shared" si="9"/>
        <v>8</v>
      </c>
      <c r="N19" s="7">
        <f t="shared" si="10"/>
        <v>0.32</v>
      </c>
      <c r="O19" s="7">
        <f t="shared" si="11"/>
        <v>0.96</v>
      </c>
      <c r="P19" s="7">
        <f t="shared" si="12"/>
        <v>2.64</v>
      </c>
      <c r="Q19" s="7">
        <f t="shared" si="27"/>
        <v>4.08</v>
      </c>
      <c r="R19" s="16"/>
      <c r="S19" s="12">
        <f t="shared" si="13"/>
        <v>8</v>
      </c>
      <c r="T19" s="7">
        <f t="shared" si="28"/>
        <v>0.16320000000000001</v>
      </c>
      <c r="U19" s="7">
        <f t="shared" si="29"/>
        <v>0.48960000000000004</v>
      </c>
      <c r="V19" s="7">
        <f t="shared" si="30"/>
        <v>1.3472</v>
      </c>
      <c r="W19" s="7">
        <f t="shared" si="31"/>
        <v>2.0815999999999999</v>
      </c>
      <c r="X19" s="7">
        <f t="shared" si="32"/>
        <v>3.9183999999999997</v>
      </c>
      <c r="Y19" s="17"/>
      <c r="Z19" s="12">
        <f t="shared" si="14"/>
        <v>8</v>
      </c>
      <c r="AA19" s="7">
        <f t="shared" si="33"/>
        <v>0.08</v>
      </c>
      <c r="AB19" s="7">
        <f t="shared" si="34"/>
        <v>0.24</v>
      </c>
      <c r="AC19" s="7">
        <f t="shared" si="35"/>
        <v>0.66</v>
      </c>
      <c r="AD19" s="7">
        <f t="shared" si="36"/>
        <v>1.02</v>
      </c>
      <c r="AE19" s="7">
        <f t="shared" si="37"/>
        <v>1.92</v>
      </c>
      <c r="AF19" s="7">
        <f t="shared" si="38"/>
        <v>4.08</v>
      </c>
      <c r="AG19" s="23"/>
      <c r="AH19" s="12">
        <f t="shared" si="15"/>
        <v>8</v>
      </c>
      <c r="AI19" s="21">
        <f>0.25*'table CONIFERES'!$AH19/100</f>
        <v>0.02</v>
      </c>
      <c r="AJ19" s="21">
        <f>0.75*'table CONIFERES'!AH19/100</f>
        <v>0.06</v>
      </c>
      <c r="AK19" s="21">
        <f>2.06*'table CONIFERES'!AH19/100</f>
        <v>0.1648</v>
      </c>
      <c r="AL19" s="21">
        <f>3.19*'table CONIFERES'!AH19/100</f>
        <v>0.25519999999999998</v>
      </c>
      <c r="AM19" s="21">
        <f>6*'table CONIFERES'!AH19/100</f>
        <v>0.48</v>
      </c>
      <c r="AN19" s="21">
        <f>12.75*'table CONIFERES'!AH19/100</f>
        <v>1.02</v>
      </c>
      <c r="AO19" s="21">
        <f>75*'table CONIFERES'!AH19/100</f>
        <v>6</v>
      </c>
      <c r="AP19" s="17"/>
      <c r="AQ19" s="12">
        <f t="shared" si="16"/>
        <v>8</v>
      </c>
      <c r="AR19" s="21">
        <f t="shared" si="39"/>
        <v>8.8000000000000005E-3</v>
      </c>
      <c r="AS19" s="21">
        <f t="shared" si="40"/>
        <v>2.64E-2</v>
      </c>
      <c r="AT19" s="21">
        <f t="shared" si="41"/>
        <v>7.3599999999999999E-2</v>
      </c>
      <c r="AU19" s="21">
        <f t="shared" si="42"/>
        <v>0.11359999999999999</v>
      </c>
      <c r="AV19" s="21">
        <f t="shared" si="43"/>
        <v>0.21359999999999998</v>
      </c>
      <c r="AW19" s="21">
        <f t="shared" si="44"/>
        <v>0.4536</v>
      </c>
      <c r="AX19" s="21">
        <f t="shared" si="45"/>
        <v>2.6663999999999999</v>
      </c>
      <c r="AY19" s="21">
        <f t="shared" si="46"/>
        <v>4.4447999999999999</v>
      </c>
      <c r="BA19" s="12">
        <f t="shared" si="17"/>
        <v>8</v>
      </c>
      <c r="BB19" s="21">
        <f t="shared" si="47"/>
        <v>4.7999999999999996E-3</v>
      </c>
      <c r="BC19" s="21">
        <f t="shared" si="48"/>
        <v>1.52E-2</v>
      </c>
      <c r="BD19" s="21">
        <f t="shared" si="49"/>
        <v>4.1599999999999998E-2</v>
      </c>
      <c r="BE19" s="21">
        <f t="shared" si="50"/>
        <v>6.4000000000000001E-2</v>
      </c>
      <c r="BF19" s="21">
        <f t="shared" si="51"/>
        <v>0.12</v>
      </c>
      <c r="BG19" s="21">
        <f t="shared" si="52"/>
        <v>0.25519999999999998</v>
      </c>
      <c r="BH19" s="21">
        <f t="shared" si="53"/>
        <v>1.5</v>
      </c>
      <c r="BI19" s="21">
        <f t="shared" si="54"/>
        <v>2.5</v>
      </c>
      <c r="BJ19" s="21">
        <f t="shared" si="55"/>
        <v>3.5</v>
      </c>
      <c r="BK19" s="4"/>
      <c r="BL19" s="12">
        <f t="shared" si="18"/>
        <v>8</v>
      </c>
      <c r="BM19" s="3">
        <f t="shared" si="19"/>
        <v>3.2000000000000002E-3</v>
      </c>
      <c r="BN19" s="3">
        <f t="shared" si="20"/>
        <v>9.5999999999999992E-3</v>
      </c>
      <c r="BO19" s="3">
        <f t="shared" si="21"/>
        <v>2.64E-2</v>
      </c>
      <c r="BP19" s="3">
        <f t="shared" si="22"/>
        <v>4.0800000000000003E-2</v>
      </c>
      <c r="BQ19" s="3">
        <f t="shared" si="56"/>
        <v>7.6799999999999993E-2</v>
      </c>
      <c r="BR19" s="3">
        <f t="shared" si="57"/>
        <v>0.16320000000000001</v>
      </c>
      <c r="BS19" s="3">
        <f t="shared" si="23"/>
        <v>0.96</v>
      </c>
      <c r="BT19" s="3">
        <f t="shared" si="24"/>
        <v>1.6</v>
      </c>
      <c r="BU19" s="3">
        <f t="shared" si="25"/>
        <v>2.2400000000000002</v>
      </c>
      <c r="BV19" s="3">
        <f t="shared" si="26"/>
        <v>2.88</v>
      </c>
      <c r="BW19" s="4"/>
    </row>
    <row r="20" spans="1:75" s="5" customFormat="1" x14ac:dyDescent="0.25">
      <c r="A20" s="12">
        <f t="shared" si="0"/>
        <v>8.5</v>
      </c>
      <c r="B20" s="11">
        <f t="shared" si="1"/>
        <v>8.5</v>
      </c>
      <c r="C20" s="16"/>
      <c r="D20" s="12">
        <f t="shared" si="2"/>
        <v>8.5</v>
      </c>
      <c r="E20" s="15">
        <f t="shared" si="3"/>
        <v>2.125</v>
      </c>
      <c r="F20" s="8">
        <f t="shared" si="4"/>
        <v>6.375</v>
      </c>
      <c r="G20" s="16"/>
      <c r="H20" s="12">
        <f t="shared" si="5"/>
        <v>8.5</v>
      </c>
      <c r="I20" s="9">
        <f t="shared" si="6"/>
        <v>0.69359999999999999</v>
      </c>
      <c r="J20" s="9">
        <f t="shared" si="7"/>
        <v>2.0816499999999998</v>
      </c>
      <c r="K20" s="9">
        <f t="shared" si="8"/>
        <v>5.7247499999999993</v>
      </c>
      <c r="L20" s="16"/>
      <c r="M20" s="12">
        <f t="shared" si="9"/>
        <v>8.5</v>
      </c>
      <c r="N20" s="7">
        <f t="shared" si="10"/>
        <v>0.34</v>
      </c>
      <c r="O20" s="7">
        <f t="shared" si="11"/>
        <v>1.02</v>
      </c>
      <c r="P20" s="7">
        <f t="shared" si="12"/>
        <v>2.8050000000000002</v>
      </c>
      <c r="Q20" s="7">
        <f t="shared" si="27"/>
        <v>4.335</v>
      </c>
      <c r="R20" s="16"/>
      <c r="S20" s="12">
        <f t="shared" si="13"/>
        <v>8.5</v>
      </c>
      <c r="T20" s="7">
        <f t="shared" si="28"/>
        <v>0.1734</v>
      </c>
      <c r="U20" s="7">
        <f t="shared" si="29"/>
        <v>0.5202</v>
      </c>
      <c r="V20" s="7">
        <f t="shared" si="30"/>
        <v>1.4313999999999998</v>
      </c>
      <c r="W20" s="7">
        <f t="shared" si="31"/>
        <v>2.2117</v>
      </c>
      <c r="X20" s="7">
        <f t="shared" si="32"/>
        <v>4.1632999999999996</v>
      </c>
      <c r="Y20" s="17"/>
      <c r="Z20" s="12">
        <f t="shared" si="14"/>
        <v>8.5</v>
      </c>
      <c r="AA20" s="7">
        <f t="shared" si="33"/>
        <v>8.5000000000000006E-2</v>
      </c>
      <c r="AB20" s="7">
        <f t="shared" si="34"/>
        <v>0.255</v>
      </c>
      <c r="AC20" s="7">
        <f t="shared" si="35"/>
        <v>0.70125000000000004</v>
      </c>
      <c r="AD20" s="7">
        <f t="shared" si="36"/>
        <v>1.08375</v>
      </c>
      <c r="AE20" s="7">
        <f t="shared" si="37"/>
        <v>2.04</v>
      </c>
      <c r="AF20" s="7">
        <f t="shared" si="38"/>
        <v>4.335</v>
      </c>
      <c r="AG20" s="23"/>
      <c r="AH20" s="12">
        <f t="shared" si="15"/>
        <v>8.5</v>
      </c>
      <c r="AI20" s="21">
        <f>0.25*'table CONIFERES'!$AH20/100</f>
        <v>2.1250000000000002E-2</v>
      </c>
      <c r="AJ20" s="21">
        <f>0.75*'table CONIFERES'!AH20/100</f>
        <v>6.3750000000000001E-2</v>
      </c>
      <c r="AK20" s="21">
        <f>2.06*'table CONIFERES'!AH20/100</f>
        <v>0.17510000000000001</v>
      </c>
      <c r="AL20" s="21">
        <f>3.19*'table CONIFERES'!AH20/100</f>
        <v>0.27115</v>
      </c>
      <c r="AM20" s="21">
        <f>6*'table CONIFERES'!AH20/100</f>
        <v>0.51</v>
      </c>
      <c r="AN20" s="21">
        <f>12.75*'table CONIFERES'!AH20/100</f>
        <v>1.08375</v>
      </c>
      <c r="AO20" s="21">
        <f>75*'table CONIFERES'!AH20/100</f>
        <v>6.375</v>
      </c>
      <c r="AP20" s="17"/>
      <c r="AQ20" s="12">
        <f t="shared" si="16"/>
        <v>8.5</v>
      </c>
      <c r="AR20" s="21">
        <f t="shared" si="39"/>
        <v>9.3500000000000007E-3</v>
      </c>
      <c r="AS20" s="21">
        <f t="shared" si="40"/>
        <v>2.8050000000000002E-2</v>
      </c>
      <c r="AT20" s="21">
        <f t="shared" si="41"/>
        <v>7.8200000000000006E-2</v>
      </c>
      <c r="AU20" s="21">
        <f t="shared" si="42"/>
        <v>0.1207</v>
      </c>
      <c r="AV20" s="21">
        <f t="shared" si="43"/>
        <v>0.22695000000000001</v>
      </c>
      <c r="AW20" s="21">
        <f t="shared" si="44"/>
        <v>0.48194999999999999</v>
      </c>
      <c r="AX20" s="21">
        <f t="shared" si="45"/>
        <v>2.8330500000000001</v>
      </c>
      <c r="AY20" s="21">
        <f t="shared" si="46"/>
        <v>4.7225999999999999</v>
      </c>
      <c r="BA20" s="12">
        <f t="shared" si="17"/>
        <v>8.5</v>
      </c>
      <c r="BB20" s="21">
        <f t="shared" si="47"/>
        <v>5.1000000000000004E-3</v>
      </c>
      <c r="BC20" s="21">
        <f t="shared" si="48"/>
        <v>1.6150000000000001E-2</v>
      </c>
      <c r="BD20" s="21">
        <f t="shared" si="49"/>
        <v>4.4199999999999996E-2</v>
      </c>
      <c r="BE20" s="21">
        <f t="shared" si="50"/>
        <v>6.8000000000000005E-2</v>
      </c>
      <c r="BF20" s="21">
        <f t="shared" si="51"/>
        <v>0.1275</v>
      </c>
      <c r="BG20" s="21">
        <f t="shared" si="52"/>
        <v>0.27115</v>
      </c>
      <c r="BH20" s="21">
        <f t="shared" si="53"/>
        <v>1.59375</v>
      </c>
      <c r="BI20" s="21">
        <f t="shared" si="54"/>
        <v>2.65625</v>
      </c>
      <c r="BJ20" s="21">
        <f t="shared" si="55"/>
        <v>3.71875</v>
      </c>
      <c r="BK20" s="4"/>
      <c r="BL20" s="12">
        <f t="shared" si="18"/>
        <v>8.5</v>
      </c>
      <c r="BM20" s="3">
        <f t="shared" si="19"/>
        <v>3.4000000000000002E-3</v>
      </c>
      <c r="BN20" s="3">
        <f t="shared" si="20"/>
        <v>1.0200000000000001E-2</v>
      </c>
      <c r="BO20" s="3">
        <f t="shared" si="21"/>
        <v>2.8050000000000002E-2</v>
      </c>
      <c r="BP20" s="3">
        <f t="shared" si="22"/>
        <v>4.335E-2</v>
      </c>
      <c r="BQ20" s="3">
        <f t="shared" si="56"/>
        <v>8.1600000000000006E-2</v>
      </c>
      <c r="BR20" s="3">
        <f t="shared" si="57"/>
        <v>0.1734</v>
      </c>
      <c r="BS20" s="3">
        <f t="shared" si="23"/>
        <v>1.02</v>
      </c>
      <c r="BT20" s="3">
        <f t="shared" si="24"/>
        <v>1.7</v>
      </c>
      <c r="BU20" s="3">
        <f t="shared" si="25"/>
        <v>2.38</v>
      </c>
      <c r="BV20" s="3">
        <f t="shared" si="26"/>
        <v>3.06</v>
      </c>
      <c r="BW20" s="4"/>
    </row>
    <row r="21" spans="1:75" s="5" customFormat="1" x14ac:dyDescent="0.25">
      <c r="A21" s="12">
        <f t="shared" si="0"/>
        <v>9</v>
      </c>
      <c r="B21" s="11">
        <f t="shared" si="1"/>
        <v>9</v>
      </c>
      <c r="C21" s="16"/>
      <c r="D21" s="12">
        <f t="shared" si="2"/>
        <v>9</v>
      </c>
      <c r="E21" s="15">
        <f t="shared" si="3"/>
        <v>2.25</v>
      </c>
      <c r="F21" s="8">
        <f t="shared" si="4"/>
        <v>6.75</v>
      </c>
      <c r="G21" s="16"/>
      <c r="H21" s="12">
        <f t="shared" si="5"/>
        <v>9</v>
      </c>
      <c r="I21" s="9">
        <f t="shared" si="6"/>
        <v>0.73439999999999994</v>
      </c>
      <c r="J21" s="9">
        <f t="shared" si="7"/>
        <v>2.2040999999999999</v>
      </c>
      <c r="K21" s="9">
        <f t="shared" si="8"/>
        <v>6.0614999999999997</v>
      </c>
      <c r="L21" s="16"/>
      <c r="M21" s="12">
        <f t="shared" si="9"/>
        <v>9</v>
      </c>
      <c r="N21" s="7">
        <f t="shared" si="10"/>
        <v>0.36</v>
      </c>
      <c r="O21" s="7">
        <f t="shared" si="11"/>
        <v>1.08</v>
      </c>
      <c r="P21" s="7">
        <f t="shared" si="12"/>
        <v>2.97</v>
      </c>
      <c r="Q21" s="7">
        <f t="shared" si="27"/>
        <v>4.59</v>
      </c>
      <c r="R21" s="16"/>
      <c r="S21" s="12">
        <f t="shared" si="13"/>
        <v>9</v>
      </c>
      <c r="T21" s="7">
        <f t="shared" si="28"/>
        <v>0.18359999999999999</v>
      </c>
      <c r="U21" s="7">
        <f t="shared" si="29"/>
        <v>0.55079999999999996</v>
      </c>
      <c r="V21" s="7">
        <f t="shared" si="30"/>
        <v>1.5156000000000001</v>
      </c>
      <c r="W21" s="7">
        <f t="shared" si="31"/>
        <v>2.3418000000000001</v>
      </c>
      <c r="X21" s="7">
        <f t="shared" si="32"/>
        <v>4.4081999999999999</v>
      </c>
      <c r="Y21" s="17"/>
      <c r="Z21" s="12">
        <f t="shared" si="14"/>
        <v>9</v>
      </c>
      <c r="AA21" s="7">
        <f t="shared" si="33"/>
        <v>0.09</v>
      </c>
      <c r="AB21" s="7">
        <f t="shared" si="34"/>
        <v>0.27</v>
      </c>
      <c r="AC21" s="7">
        <f t="shared" si="35"/>
        <v>0.74250000000000005</v>
      </c>
      <c r="AD21" s="7">
        <f t="shared" si="36"/>
        <v>1.1475</v>
      </c>
      <c r="AE21" s="7">
        <f t="shared" si="37"/>
        <v>2.16</v>
      </c>
      <c r="AF21" s="7">
        <f t="shared" si="38"/>
        <v>4.59</v>
      </c>
      <c r="AG21" s="23"/>
      <c r="AH21" s="12">
        <f t="shared" si="15"/>
        <v>9</v>
      </c>
      <c r="AI21" s="21">
        <f>0.25*'table CONIFERES'!$AH21/100</f>
        <v>2.2499999999999999E-2</v>
      </c>
      <c r="AJ21" s="21">
        <f>0.75*'table CONIFERES'!AH21/100</f>
        <v>6.7500000000000004E-2</v>
      </c>
      <c r="AK21" s="21">
        <f>2.06*'table CONIFERES'!AH21/100</f>
        <v>0.18539999999999998</v>
      </c>
      <c r="AL21" s="21">
        <f>3.19*'table CONIFERES'!AH21/100</f>
        <v>0.28710000000000002</v>
      </c>
      <c r="AM21" s="21">
        <f>6*'table CONIFERES'!AH21/100</f>
        <v>0.54</v>
      </c>
      <c r="AN21" s="21">
        <f>12.75*'table CONIFERES'!AH21/100</f>
        <v>1.1475</v>
      </c>
      <c r="AO21" s="21">
        <f>75*'table CONIFERES'!AH21/100</f>
        <v>6.75</v>
      </c>
      <c r="AP21" s="17"/>
      <c r="AQ21" s="12">
        <f t="shared" si="16"/>
        <v>9</v>
      </c>
      <c r="AR21" s="21">
        <f t="shared" si="39"/>
        <v>9.8999999999999991E-3</v>
      </c>
      <c r="AS21" s="21">
        <f t="shared" si="40"/>
        <v>2.9700000000000001E-2</v>
      </c>
      <c r="AT21" s="21">
        <f t="shared" si="41"/>
        <v>8.2800000000000012E-2</v>
      </c>
      <c r="AU21" s="21">
        <f t="shared" si="42"/>
        <v>0.1278</v>
      </c>
      <c r="AV21" s="21">
        <f t="shared" si="43"/>
        <v>0.24030000000000001</v>
      </c>
      <c r="AW21" s="21">
        <f t="shared" si="44"/>
        <v>0.51029999999999998</v>
      </c>
      <c r="AX21" s="21">
        <f t="shared" si="45"/>
        <v>2.9996999999999998</v>
      </c>
      <c r="AY21" s="21">
        <f t="shared" si="46"/>
        <v>5.0004</v>
      </c>
      <c r="BA21" s="12">
        <f t="shared" si="17"/>
        <v>9</v>
      </c>
      <c r="BB21" s="21">
        <f t="shared" si="47"/>
        <v>5.4000000000000003E-3</v>
      </c>
      <c r="BC21" s="21">
        <f t="shared" si="48"/>
        <v>1.7100000000000001E-2</v>
      </c>
      <c r="BD21" s="21">
        <f t="shared" si="49"/>
        <v>4.6799999999999994E-2</v>
      </c>
      <c r="BE21" s="21">
        <f t="shared" si="50"/>
        <v>7.2000000000000008E-2</v>
      </c>
      <c r="BF21" s="21">
        <f t="shared" si="51"/>
        <v>0.13500000000000001</v>
      </c>
      <c r="BG21" s="21">
        <f t="shared" si="52"/>
        <v>0.28710000000000002</v>
      </c>
      <c r="BH21" s="21">
        <f t="shared" si="53"/>
        <v>1.6875</v>
      </c>
      <c r="BI21" s="21">
        <f t="shared" si="54"/>
        <v>2.8125</v>
      </c>
      <c r="BJ21" s="21">
        <f t="shared" si="55"/>
        <v>3.9375</v>
      </c>
      <c r="BK21" s="4"/>
      <c r="BL21" s="12">
        <f t="shared" si="18"/>
        <v>9</v>
      </c>
      <c r="BM21" s="3">
        <f t="shared" si="19"/>
        <v>3.5999999999999999E-3</v>
      </c>
      <c r="BN21" s="3">
        <f t="shared" si="20"/>
        <v>1.0800000000000001E-2</v>
      </c>
      <c r="BO21" s="3">
        <f t="shared" si="21"/>
        <v>2.9700000000000001E-2</v>
      </c>
      <c r="BP21" s="3">
        <f t="shared" si="22"/>
        <v>4.5899999999999996E-2</v>
      </c>
      <c r="BQ21" s="3">
        <f t="shared" si="56"/>
        <v>8.6400000000000005E-2</v>
      </c>
      <c r="BR21" s="3">
        <f t="shared" si="57"/>
        <v>0.18359999999999999</v>
      </c>
      <c r="BS21" s="3">
        <f t="shared" si="23"/>
        <v>1.08</v>
      </c>
      <c r="BT21" s="3">
        <f t="shared" si="24"/>
        <v>1.8</v>
      </c>
      <c r="BU21" s="3">
        <f t="shared" si="25"/>
        <v>2.52</v>
      </c>
      <c r="BV21" s="3">
        <f t="shared" si="26"/>
        <v>3.24</v>
      </c>
      <c r="BW21" s="4"/>
    </row>
    <row r="22" spans="1:75" s="5" customFormat="1" x14ac:dyDescent="0.25">
      <c r="A22" s="12">
        <f t="shared" si="0"/>
        <v>9.5</v>
      </c>
      <c r="B22" s="11">
        <f t="shared" si="1"/>
        <v>9.5</v>
      </c>
      <c r="C22" s="16"/>
      <c r="D22" s="12">
        <f t="shared" si="2"/>
        <v>9.5</v>
      </c>
      <c r="E22" s="15">
        <f t="shared" si="3"/>
        <v>2.375</v>
      </c>
      <c r="F22" s="8">
        <f t="shared" si="4"/>
        <v>7.125</v>
      </c>
      <c r="G22" s="16"/>
      <c r="H22" s="12">
        <f t="shared" si="5"/>
        <v>9.5</v>
      </c>
      <c r="I22" s="9">
        <f t="shared" si="6"/>
        <v>0.7752</v>
      </c>
      <c r="J22" s="9">
        <f t="shared" si="7"/>
        <v>2.3265499999999997</v>
      </c>
      <c r="K22" s="9">
        <f t="shared" si="8"/>
        <v>6.3982499999999991</v>
      </c>
      <c r="L22" s="16"/>
      <c r="M22" s="12">
        <f t="shared" si="9"/>
        <v>9.5</v>
      </c>
      <c r="N22" s="7">
        <f t="shared" si="10"/>
        <v>0.38</v>
      </c>
      <c r="O22" s="7">
        <f t="shared" si="11"/>
        <v>1.1399999999999999</v>
      </c>
      <c r="P22" s="7">
        <f t="shared" si="12"/>
        <v>3.1349999999999998</v>
      </c>
      <c r="Q22" s="7">
        <f t="shared" si="27"/>
        <v>4.8449999999999998</v>
      </c>
      <c r="R22" s="16"/>
      <c r="S22" s="12">
        <f t="shared" si="13"/>
        <v>9.5</v>
      </c>
      <c r="T22" s="7">
        <f t="shared" si="28"/>
        <v>0.1938</v>
      </c>
      <c r="U22" s="7">
        <f t="shared" si="29"/>
        <v>0.58140000000000003</v>
      </c>
      <c r="V22" s="7">
        <f t="shared" si="30"/>
        <v>1.5997999999999999</v>
      </c>
      <c r="W22" s="7">
        <f t="shared" si="31"/>
        <v>2.4718999999999998</v>
      </c>
      <c r="X22" s="7">
        <f t="shared" si="32"/>
        <v>4.6530999999999993</v>
      </c>
      <c r="Y22" s="17"/>
      <c r="Z22" s="12">
        <f t="shared" si="14"/>
        <v>9.5</v>
      </c>
      <c r="AA22" s="7">
        <f t="shared" si="33"/>
        <v>9.5000000000000001E-2</v>
      </c>
      <c r="AB22" s="7">
        <f t="shared" si="34"/>
        <v>0.28499999999999998</v>
      </c>
      <c r="AC22" s="7">
        <f t="shared" si="35"/>
        <v>0.78374999999999995</v>
      </c>
      <c r="AD22" s="7">
        <f t="shared" si="36"/>
        <v>1.2112499999999999</v>
      </c>
      <c r="AE22" s="7">
        <f t="shared" si="37"/>
        <v>2.2799999999999998</v>
      </c>
      <c r="AF22" s="7">
        <f t="shared" si="38"/>
        <v>4.8449999999999998</v>
      </c>
      <c r="AG22" s="23"/>
      <c r="AH22" s="12">
        <f t="shared" si="15"/>
        <v>9.5</v>
      </c>
      <c r="AI22" s="21">
        <f>0.25*'table CONIFERES'!$AH22/100</f>
        <v>2.375E-2</v>
      </c>
      <c r="AJ22" s="21">
        <f>0.75*'table CONIFERES'!AH22/100</f>
        <v>7.1249999999999994E-2</v>
      </c>
      <c r="AK22" s="21">
        <f>2.06*'table CONIFERES'!AH22/100</f>
        <v>0.19570000000000001</v>
      </c>
      <c r="AL22" s="21">
        <f>3.19*'table CONIFERES'!AH22/100</f>
        <v>0.30304999999999999</v>
      </c>
      <c r="AM22" s="21">
        <f>6*'table CONIFERES'!AH22/100</f>
        <v>0.56999999999999995</v>
      </c>
      <c r="AN22" s="21">
        <f>12.75*'table CONIFERES'!AH22/100</f>
        <v>1.2112499999999999</v>
      </c>
      <c r="AO22" s="21">
        <f>75*'table CONIFERES'!AH22/100</f>
        <v>7.125</v>
      </c>
      <c r="AP22" s="17"/>
      <c r="AQ22" s="12">
        <f t="shared" si="16"/>
        <v>9.5</v>
      </c>
      <c r="AR22" s="21">
        <f t="shared" si="39"/>
        <v>1.0449999999999999E-2</v>
      </c>
      <c r="AS22" s="21">
        <f t="shared" si="40"/>
        <v>3.1350000000000003E-2</v>
      </c>
      <c r="AT22" s="21">
        <f t="shared" si="41"/>
        <v>8.7400000000000005E-2</v>
      </c>
      <c r="AU22" s="21">
        <f t="shared" si="42"/>
        <v>0.13489999999999999</v>
      </c>
      <c r="AV22" s="21">
        <f t="shared" si="43"/>
        <v>0.25364999999999999</v>
      </c>
      <c r="AW22" s="21">
        <f t="shared" si="44"/>
        <v>0.53865000000000007</v>
      </c>
      <c r="AX22" s="21">
        <f t="shared" si="45"/>
        <v>3.16635</v>
      </c>
      <c r="AY22" s="21">
        <f t="shared" si="46"/>
        <v>5.2782000000000009</v>
      </c>
      <c r="BA22" s="12">
        <f t="shared" si="17"/>
        <v>9.5</v>
      </c>
      <c r="BB22" s="21">
        <f t="shared" si="47"/>
        <v>5.6999999999999993E-3</v>
      </c>
      <c r="BC22" s="21">
        <f t="shared" si="48"/>
        <v>1.805E-2</v>
      </c>
      <c r="BD22" s="21">
        <f t="shared" si="49"/>
        <v>4.9400000000000006E-2</v>
      </c>
      <c r="BE22" s="21">
        <f t="shared" si="50"/>
        <v>7.6000000000000012E-2</v>
      </c>
      <c r="BF22" s="21">
        <f t="shared" si="51"/>
        <v>0.14249999999999999</v>
      </c>
      <c r="BG22" s="21">
        <f t="shared" si="52"/>
        <v>0.30304999999999999</v>
      </c>
      <c r="BH22" s="21">
        <f t="shared" si="53"/>
        <v>1.78125</v>
      </c>
      <c r="BI22" s="21">
        <f t="shared" si="54"/>
        <v>2.96875</v>
      </c>
      <c r="BJ22" s="21">
        <f t="shared" si="55"/>
        <v>4.15625</v>
      </c>
      <c r="BK22" s="4"/>
      <c r="BL22" s="12">
        <f t="shared" si="18"/>
        <v>9.5</v>
      </c>
      <c r="BM22" s="3">
        <f t="shared" si="19"/>
        <v>3.8E-3</v>
      </c>
      <c r="BN22" s="3">
        <f t="shared" si="20"/>
        <v>1.1399999999999999E-2</v>
      </c>
      <c r="BO22" s="3">
        <f t="shared" si="21"/>
        <v>3.1350000000000003E-2</v>
      </c>
      <c r="BP22" s="3">
        <f t="shared" si="22"/>
        <v>4.845E-2</v>
      </c>
      <c r="BQ22" s="3">
        <f t="shared" si="56"/>
        <v>9.1199999999999989E-2</v>
      </c>
      <c r="BR22" s="3">
        <f t="shared" si="57"/>
        <v>0.1938</v>
      </c>
      <c r="BS22" s="3">
        <f t="shared" si="23"/>
        <v>1.1399999999999999</v>
      </c>
      <c r="BT22" s="3">
        <f t="shared" si="24"/>
        <v>1.9</v>
      </c>
      <c r="BU22" s="3">
        <f t="shared" si="25"/>
        <v>2.66</v>
      </c>
      <c r="BV22" s="3">
        <f t="shared" si="26"/>
        <v>3.42</v>
      </c>
      <c r="BW22" s="4"/>
    </row>
    <row r="23" spans="1:75" s="5" customFormat="1" x14ac:dyDescent="0.25">
      <c r="A23" s="12">
        <f t="shared" si="0"/>
        <v>10</v>
      </c>
      <c r="B23" s="11">
        <f t="shared" si="1"/>
        <v>10</v>
      </c>
      <c r="C23" s="16"/>
      <c r="D23" s="12">
        <f t="shared" si="2"/>
        <v>10</v>
      </c>
      <c r="E23" s="15">
        <f t="shared" si="3"/>
        <v>2.5</v>
      </c>
      <c r="F23" s="8">
        <f t="shared" si="4"/>
        <v>7.5</v>
      </c>
      <c r="G23" s="16"/>
      <c r="H23" s="12">
        <f t="shared" si="5"/>
        <v>10</v>
      </c>
      <c r="I23" s="9">
        <f t="shared" si="6"/>
        <v>0.81599999999999995</v>
      </c>
      <c r="J23" s="9">
        <f t="shared" si="7"/>
        <v>2.4489999999999998</v>
      </c>
      <c r="K23" s="9">
        <f t="shared" si="8"/>
        <v>6.7350000000000003</v>
      </c>
      <c r="L23" s="16"/>
      <c r="M23" s="12">
        <f t="shared" si="9"/>
        <v>10</v>
      </c>
      <c r="N23" s="7">
        <f t="shared" si="10"/>
        <v>0.4</v>
      </c>
      <c r="O23" s="7">
        <f t="shared" si="11"/>
        <v>1.2</v>
      </c>
      <c r="P23" s="7">
        <f t="shared" si="12"/>
        <v>3.3</v>
      </c>
      <c r="Q23" s="7">
        <f t="shared" si="27"/>
        <v>5.0999999999999996</v>
      </c>
      <c r="R23" s="16"/>
      <c r="S23" s="12">
        <f t="shared" si="13"/>
        <v>10</v>
      </c>
      <c r="T23" s="7">
        <f t="shared" si="28"/>
        <v>0.20399999999999999</v>
      </c>
      <c r="U23" s="7">
        <f t="shared" si="29"/>
        <v>0.61199999999999999</v>
      </c>
      <c r="V23" s="7">
        <f t="shared" si="30"/>
        <v>1.6840000000000002</v>
      </c>
      <c r="W23" s="7">
        <f t="shared" si="31"/>
        <v>2.6019999999999999</v>
      </c>
      <c r="X23" s="7">
        <f t="shared" si="32"/>
        <v>4.8979999999999997</v>
      </c>
      <c r="Y23" s="17"/>
      <c r="Z23" s="12">
        <f t="shared" si="14"/>
        <v>10</v>
      </c>
      <c r="AA23" s="7">
        <f t="shared" si="33"/>
        <v>0.1</v>
      </c>
      <c r="AB23" s="7">
        <f t="shared" si="34"/>
        <v>0.3</v>
      </c>
      <c r="AC23" s="7">
        <f t="shared" si="35"/>
        <v>0.82499999999999996</v>
      </c>
      <c r="AD23" s="7">
        <f t="shared" si="36"/>
        <v>1.2749999999999999</v>
      </c>
      <c r="AE23" s="7">
        <f t="shared" si="37"/>
        <v>2.4</v>
      </c>
      <c r="AF23" s="7">
        <f t="shared" si="38"/>
        <v>5.0999999999999996</v>
      </c>
      <c r="AG23" s="23"/>
      <c r="AH23" s="12">
        <f t="shared" si="15"/>
        <v>10</v>
      </c>
      <c r="AI23" s="21">
        <f>0.25*'table CONIFERES'!$AH23/100</f>
        <v>2.5000000000000001E-2</v>
      </c>
      <c r="AJ23" s="21">
        <f>0.75*'table CONIFERES'!AH23/100</f>
        <v>7.4999999999999997E-2</v>
      </c>
      <c r="AK23" s="21">
        <f>2.06*'table CONIFERES'!AH23/100</f>
        <v>0.20600000000000002</v>
      </c>
      <c r="AL23" s="21">
        <f>3.19*'table CONIFERES'!AH23/100</f>
        <v>0.31900000000000001</v>
      </c>
      <c r="AM23" s="21">
        <f>6*'table CONIFERES'!AH23/100</f>
        <v>0.6</v>
      </c>
      <c r="AN23" s="21">
        <f>12.75*'table CONIFERES'!AH23/100</f>
        <v>1.2749999999999999</v>
      </c>
      <c r="AO23" s="21">
        <f>75*'table CONIFERES'!AH23/100</f>
        <v>7.5</v>
      </c>
      <c r="AP23" s="17"/>
      <c r="AQ23" s="12">
        <f t="shared" si="16"/>
        <v>10</v>
      </c>
      <c r="AR23" s="21">
        <f t="shared" si="39"/>
        <v>1.1000000000000001E-2</v>
      </c>
      <c r="AS23" s="21">
        <f t="shared" si="40"/>
        <v>3.3000000000000002E-2</v>
      </c>
      <c r="AT23" s="21">
        <f t="shared" si="41"/>
        <v>9.2000000000000012E-2</v>
      </c>
      <c r="AU23" s="21">
        <f t="shared" si="42"/>
        <v>0.14199999999999999</v>
      </c>
      <c r="AV23" s="21">
        <f t="shared" si="43"/>
        <v>0.26700000000000002</v>
      </c>
      <c r="AW23" s="21">
        <f t="shared" si="44"/>
        <v>0.56700000000000006</v>
      </c>
      <c r="AX23" s="21">
        <f t="shared" si="45"/>
        <v>3.3329999999999997</v>
      </c>
      <c r="AY23" s="21">
        <f t="shared" si="46"/>
        <v>5.556</v>
      </c>
      <c r="BA23" s="12">
        <f t="shared" si="17"/>
        <v>10</v>
      </c>
      <c r="BB23" s="21">
        <f t="shared" si="47"/>
        <v>6.0000000000000001E-3</v>
      </c>
      <c r="BC23" s="21">
        <f t="shared" si="48"/>
        <v>1.9E-2</v>
      </c>
      <c r="BD23" s="21">
        <f t="shared" si="49"/>
        <v>5.2000000000000005E-2</v>
      </c>
      <c r="BE23" s="21">
        <f t="shared" si="50"/>
        <v>0.08</v>
      </c>
      <c r="BF23" s="21">
        <f t="shared" si="51"/>
        <v>0.15</v>
      </c>
      <c r="BG23" s="21">
        <f t="shared" si="52"/>
        <v>0.31900000000000001</v>
      </c>
      <c r="BH23" s="21">
        <f t="shared" si="53"/>
        <v>1.875</v>
      </c>
      <c r="BI23" s="21">
        <f t="shared" si="54"/>
        <v>3.125</v>
      </c>
      <c r="BJ23" s="21">
        <f t="shared" si="55"/>
        <v>4.375</v>
      </c>
      <c r="BK23" s="4"/>
      <c r="BL23" s="12">
        <f t="shared" si="18"/>
        <v>10</v>
      </c>
      <c r="BM23" s="3">
        <f t="shared" si="19"/>
        <v>4.0000000000000001E-3</v>
      </c>
      <c r="BN23" s="3">
        <f t="shared" si="20"/>
        <v>1.2E-2</v>
      </c>
      <c r="BO23" s="3">
        <f t="shared" si="21"/>
        <v>3.3000000000000002E-2</v>
      </c>
      <c r="BP23" s="3">
        <f t="shared" si="22"/>
        <v>5.0999999999999997E-2</v>
      </c>
      <c r="BQ23" s="3">
        <f t="shared" si="56"/>
        <v>9.6000000000000002E-2</v>
      </c>
      <c r="BR23" s="3">
        <f t="shared" si="57"/>
        <v>0.20399999999999999</v>
      </c>
      <c r="BS23" s="3">
        <f t="shared" si="23"/>
        <v>1.2</v>
      </c>
      <c r="BT23" s="3">
        <f t="shared" si="24"/>
        <v>2</v>
      </c>
      <c r="BU23" s="3">
        <f t="shared" si="25"/>
        <v>2.8</v>
      </c>
      <c r="BV23" s="3">
        <f t="shared" si="26"/>
        <v>3.6</v>
      </c>
      <c r="BW23" s="4"/>
    </row>
    <row r="24" spans="1:75" s="5" customFormat="1" x14ac:dyDescent="0.25">
      <c r="A24" s="12">
        <f t="shared" si="0"/>
        <v>10.5</v>
      </c>
      <c r="B24" s="11">
        <f t="shared" si="1"/>
        <v>10.5</v>
      </c>
      <c r="C24" s="16"/>
      <c r="D24" s="12">
        <f t="shared" si="2"/>
        <v>10.5</v>
      </c>
      <c r="E24" s="15">
        <f t="shared" si="3"/>
        <v>2.625</v>
      </c>
      <c r="F24" s="8">
        <f t="shared" si="4"/>
        <v>7.875</v>
      </c>
      <c r="G24" s="16"/>
      <c r="H24" s="12">
        <f t="shared" si="5"/>
        <v>10.5</v>
      </c>
      <c r="I24" s="9">
        <f t="shared" si="6"/>
        <v>0.85680000000000012</v>
      </c>
      <c r="J24" s="9">
        <f t="shared" si="7"/>
        <v>2.57145</v>
      </c>
      <c r="K24" s="9">
        <f t="shared" si="8"/>
        <v>7.0717499999999998</v>
      </c>
      <c r="L24" s="16"/>
      <c r="M24" s="12">
        <f t="shared" si="9"/>
        <v>10.5</v>
      </c>
      <c r="N24" s="7">
        <f t="shared" si="10"/>
        <v>0.42</v>
      </c>
      <c r="O24" s="7">
        <f t="shared" si="11"/>
        <v>1.26</v>
      </c>
      <c r="P24" s="7">
        <f t="shared" si="12"/>
        <v>3.4649999999999999</v>
      </c>
      <c r="Q24" s="7">
        <f t="shared" si="27"/>
        <v>5.3550000000000004</v>
      </c>
      <c r="R24" s="16"/>
      <c r="S24" s="12">
        <f t="shared" si="13"/>
        <v>10.5</v>
      </c>
      <c r="T24" s="7">
        <f t="shared" si="28"/>
        <v>0.21420000000000003</v>
      </c>
      <c r="U24" s="7">
        <f t="shared" si="29"/>
        <v>0.64260000000000006</v>
      </c>
      <c r="V24" s="7">
        <f t="shared" si="30"/>
        <v>1.7682</v>
      </c>
      <c r="W24" s="7">
        <f t="shared" si="31"/>
        <v>2.7321</v>
      </c>
      <c r="X24" s="7">
        <f t="shared" si="32"/>
        <v>5.1429</v>
      </c>
      <c r="Y24" s="17"/>
      <c r="Z24" s="12">
        <f t="shared" si="14"/>
        <v>10.5</v>
      </c>
      <c r="AA24" s="7">
        <f t="shared" si="33"/>
        <v>0.105</v>
      </c>
      <c r="AB24" s="7">
        <f t="shared" si="34"/>
        <v>0.315</v>
      </c>
      <c r="AC24" s="7">
        <f t="shared" si="35"/>
        <v>0.86624999999999996</v>
      </c>
      <c r="AD24" s="7">
        <f t="shared" si="36"/>
        <v>1.3387500000000001</v>
      </c>
      <c r="AE24" s="7">
        <f t="shared" si="37"/>
        <v>2.52</v>
      </c>
      <c r="AF24" s="7">
        <f t="shared" si="38"/>
        <v>5.3550000000000004</v>
      </c>
      <c r="AG24" s="23"/>
      <c r="AH24" s="12">
        <f t="shared" si="15"/>
        <v>10.5</v>
      </c>
      <c r="AI24" s="21">
        <f>0.25*'table CONIFERES'!$AH24/100</f>
        <v>2.6249999999999999E-2</v>
      </c>
      <c r="AJ24" s="21">
        <f>0.75*'table CONIFERES'!AH24/100</f>
        <v>7.8750000000000001E-2</v>
      </c>
      <c r="AK24" s="21">
        <f>2.06*'table CONIFERES'!AH24/100</f>
        <v>0.21629999999999999</v>
      </c>
      <c r="AL24" s="21">
        <f>3.19*'table CONIFERES'!AH24/100</f>
        <v>0.33494999999999997</v>
      </c>
      <c r="AM24" s="21">
        <f>6*'table CONIFERES'!AH24/100</f>
        <v>0.63</v>
      </c>
      <c r="AN24" s="21">
        <f>12.75*'table CONIFERES'!AH24/100</f>
        <v>1.3387500000000001</v>
      </c>
      <c r="AO24" s="21">
        <f>75*'table CONIFERES'!AH24/100</f>
        <v>7.875</v>
      </c>
      <c r="AP24" s="17"/>
      <c r="AQ24" s="12">
        <f t="shared" si="16"/>
        <v>10.5</v>
      </c>
      <c r="AR24" s="21">
        <f t="shared" si="39"/>
        <v>1.155E-2</v>
      </c>
      <c r="AS24" s="21">
        <f t="shared" si="40"/>
        <v>3.465E-2</v>
      </c>
      <c r="AT24" s="21">
        <f t="shared" si="41"/>
        <v>9.6600000000000005E-2</v>
      </c>
      <c r="AU24" s="21">
        <f t="shared" si="42"/>
        <v>0.14910000000000001</v>
      </c>
      <c r="AV24" s="21">
        <f t="shared" si="43"/>
        <v>0.28034999999999999</v>
      </c>
      <c r="AW24" s="21">
        <f t="shared" si="44"/>
        <v>0.59534999999999993</v>
      </c>
      <c r="AX24" s="21">
        <f t="shared" si="45"/>
        <v>3.4996499999999999</v>
      </c>
      <c r="AY24" s="21">
        <f t="shared" si="46"/>
        <v>5.8338000000000001</v>
      </c>
      <c r="BA24" s="12">
        <f t="shared" si="17"/>
        <v>10.5</v>
      </c>
      <c r="BB24" s="21">
        <f t="shared" si="47"/>
        <v>6.3E-3</v>
      </c>
      <c r="BC24" s="21">
        <f t="shared" si="48"/>
        <v>1.9950000000000002E-2</v>
      </c>
      <c r="BD24" s="21">
        <f t="shared" si="49"/>
        <v>5.4600000000000003E-2</v>
      </c>
      <c r="BE24" s="21">
        <f t="shared" si="50"/>
        <v>8.4000000000000005E-2</v>
      </c>
      <c r="BF24" s="21">
        <f t="shared" si="51"/>
        <v>0.1575</v>
      </c>
      <c r="BG24" s="21">
        <f t="shared" si="52"/>
        <v>0.33494999999999997</v>
      </c>
      <c r="BH24" s="21">
        <f t="shared" si="53"/>
        <v>1.96875</v>
      </c>
      <c r="BI24" s="21">
        <f t="shared" si="54"/>
        <v>3.28125</v>
      </c>
      <c r="BJ24" s="21">
        <f t="shared" si="55"/>
        <v>4.59375</v>
      </c>
      <c r="BK24" s="4"/>
      <c r="BL24" s="12">
        <f t="shared" si="18"/>
        <v>10.5</v>
      </c>
      <c r="BM24" s="3">
        <f t="shared" si="19"/>
        <v>4.1999999999999997E-3</v>
      </c>
      <c r="BN24" s="3">
        <f t="shared" si="20"/>
        <v>1.26E-2</v>
      </c>
      <c r="BO24" s="3">
        <f t="shared" si="21"/>
        <v>3.465E-2</v>
      </c>
      <c r="BP24" s="3">
        <f t="shared" si="22"/>
        <v>5.3550000000000007E-2</v>
      </c>
      <c r="BQ24" s="3">
        <f t="shared" si="56"/>
        <v>0.1008</v>
      </c>
      <c r="BR24" s="3">
        <f t="shared" si="57"/>
        <v>0.21420000000000003</v>
      </c>
      <c r="BS24" s="3">
        <f t="shared" si="23"/>
        <v>1.26</v>
      </c>
      <c r="BT24" s="3">
        <f t="shared" si="24"/>
        <v>2.1</v>
      </c>
      <c r="BU24" s="3">
        <f t="shared" si="25"/>
        <v>2.94</v>
      </c>
      <c r="BV24" s="3">
        <f t="shared" si="26"/>
        <v>3.78</v>
      </c>
      <c r="BW24" s="4"/>
    </row>
    <row r="25" spans="1:75" s="5" customFormat="1" x14ac:dyDescent="0.25">
      <c r="A25" s="12">
        <f t="shared" si="0"/>
        <v>11</v>
      </c>
      <c r="B25" s="11">
        <f t="shared" si="1"/>
        <v>11</v>
      </c>
      <c r="C25" s="16"/>
      <c r="D25" s="12">
        <f t="shared" si="2"/>
        <v>11</v>
      </c>
      <c r="E25" s="15">
        <f t="shared" si="3"/>
        <v>2.75</v>
      </c>
      <c r="F25" s="8">
        <f t="shared" si="4"/>
        <v>8.25</v>
      </c>
      <c r="G25" s="16"/>
      <c r="H25" s="12">
        <f t="shared" si="5"/>
        <v>11</v>
      </c>
      <c r="I25" s="9">
        <f t="shared" si="6"/>
        <v>0.89760000000000006</v>
      </c>
      <c r="J25" s="9">
        <f t="shared" si="7"/>
        <v>2.6938999999999997</v>
      </c>
      <c r="K25" s="9">
        <f t="shared" si="8"/>
        <v>7.4084999999999992</v>
      </c>
      <c r="L25" s="16"/>
      <c r="M25" s="12">
        <f t="shared" si="9"/>
        <v>11</v>
      </c>
      <c r="N25" s="7">
        <f t="shared" si="10"/>
        <v>0.44</v>
      </c>
      <c r="O25" s="7">
        <f t="shared" si="11"/>
        <v>1.32</v>
      </c>
      <c r="P25" s="7">
        <f t="shared" si="12"/>
        <v>3.63</v>
      </c>
      <c r="Q25" s="7">
        <f t="shared" si="27"/>
        <v>5.61</v>
      </c>
      <c r="R25" s="16"/>
      <c r="S25" s="12">
        <f t="shared" si="13"/>
        <v>11</v>
      </c>
      <c r="T25" s="7">
        <f t="shared" si="28"/>
        <v>0.22440000000000002</v>
      </c>
      <c r="U25" s="7">
        <f t="shared" si="29"/>
        <v>0.67320000000000002</v>
      </c>
      <c r="V25" s="7">
        <f t="shared" si="30"/>
        <v>1.8524</v>
      </c>
      <c r="W25" s="7">
        <f t="shared" si="31"/>
        <v>2.8621999999999996</v>
      </c>
      <c r="X25" s="7">
        <f t="shared" si="32"/>
        <v>5.3877999999999995</v>
      </c>
      <c r="Y25" s="17"/>
      <c r="Z25" s="12">
        <f t="shared" si="14"/>
        <v>11</v>
      </c>
      <c r="AA25" s="7">
        <f t="shared" si="33"/>
        <v>0.11</v>
      </c>
      <c r="AB25" s="7">
        <f t="shared" si="34"/>
        <v>0.33</v>
      </c>
      <c r="AC25" s="7">
        <f t="shared" si="35"/>
        <v>0.90749999999999997</v>
      </c>
      <c r="AD25" s="7">
        <f t="shared" si="36"/>
        <v>1.4025000000000001</v>
      </c>
      <c r="AE25" s="7">
        <f t="shared" si="37"/>
        <v>2.64</v>
      </c>
      <c r="AF25" s="7">
        <f t="shared" si="38"/>
        <v>5.61</v>
      </c>
      <c r="AG25" s="23"/>
      <c r="AH25" s="12">
        <f t="shared" si="15"/>
        <v>11</v>
      </c>
      <c r="AI25" s="21">
        <f>0.25*'table CONIFERES'!$AH25/100</f>
        <v>2.75E-2</v>
      </c>
      <c r="AJ25" s="21">
        <f>0.75*'table CONIFERES'!AH25/100</f>
        <v>8.2500000000000004E-2</v>
      </c>
      <c r="AK25" s="21">
        <f>2.06*'table CONIFERES'!AH25/100</f>
        <v>0.2266</v>
      </c>
      <c r="AL25" s="21">
        <f>3.19*'table CONIFERES'!AH25/100</f>
        <v>0.35089999999999999</v>
      </c>
      <c r="AM25" s="21">
        <f>6*'table CONIFERES'!AH25/100</f>
        <v>0.66</v>
      </c>
      <c r="AN25" s="21">
        <f>12.75*'table CONIFERES'!AH25/100</f>
        <v>1.4025000000000001</v>
      </c>
      <c r="AO25" s="21">
        <f>75*'table CONIFERES'!AH25/100</f>
        <v>8.25</v>
      </c>
      <c r="AP25" s="17"/>
      <c r="AQ25" s="12">
        <f t="shared" si="16"/>
        <v>11</v>
      </c>
      <c r="AR25" s="21">
        <f t="shared" si="39"/>
        <v>1.21E-2</v>
      </c>
      <c r="AS25" s="21">
        <f t="shared" si="40"/>
        <v>3.6300000000000006E-2</v>
      </c>
      <c r="AT25" s="21">
        <f t="shared" si="41"/>
        <v>0.10120000000000001</v>
      </c>
      <c r="AU25" s="21">
        <f t="shared" si="42"/>
        <v>0.15620000000000001</v>
      </c>
      <c r="AV25" s="21">
        <f t="shared" si="43"/>
        <v>0.29369999999999996</v>
      </c>
      <c r="AW25" s="21">
        <f t="shared" si="44"/>
        <v>0.62369999999999992</v>
      </c>
      <c r="AX25" s="21">
        <f t="shared" si="45"/>
        <v>3.6663000000000001</v>
      </c>
      <c r="AY25" s="21">
        <f t="shared" si="46"/>
        <v>6.111600000000001</v>
      </c>
      <c r="BA25" s="12">
        <f t="shared" si="17"/>
        <v>11</v>
      </c>
      <c r="BB25" s="21">
        <f t="shared" si="47"/>
        <v>6.5999999999999991E-3</v>
      </c>
      <c r="BC25" s="21">
        <f t="shared" si="48"/>
        <v>2.0899999999999998E-2</v>
      </c>
      <c r="BD25" s="21">
        <f t="shared" si="49"/>
        <v>5.7200000000000008E-2</v>
      </c>
      <c r="BE25" s="21">
        <f t="shared" si="50"/>
        <v>8.8000000000000009E-2</v>
      </c>
      <c r="BF25" s="21">
        <f t="shared" si="51"/>
        <v>0.16500000000000001</v>
      </c>
      <c r="BG25" s="21">
        <f t="shared" si="52"/>
        <v>0.35089999999999999</v>
      </c>
      <c r="BH25" s="21">
        <f t="shared" si="53"/>
        <v>2.0625</v>
      </c>
      <c r="BI25" s="21">
        <f t="shared" si="54"/>
        <v>3.4375</v>
      </c>
      <c r="BJ25" s="21">
        <f t="shared" si="55"/>
        <v>4.8125</v>
      </c>
      <c r="BK25" s="4"/>
      <c r="BL25" s="12">
        <f t="shared" si="18"/>
        <v>11</v>
      </c>
      <c r="BM25" s="3">
        <f t="shared" si="19"/>
        <v>4.4000000000000003E-3</v>
      </c>
      <c r="BN25" s="3">
        <f t="shared" si="20"/>
        <v>1.3199999999999998E-2</v>
      </c>
      <c r="BO25" s="3">
        <f t="shared" si="21"/>
        <v>3.6300000000000006E-2</v>
      </c>
      <c r="BP25" s="3">
        <f t="shared" si="22"/>
        <v>5.6100000000000004E-2</v>
      </c>
      <c r="BQ25" s="3">
        <f t="shared" si="56"/>
        <v>0.10559999999999999</v>
      </c>
      <c r="BR25" s="3">
        <f t="shared" si="57"/>
        <v>0.22440000000000002</v>
      </c>
      <c r="BS25" s="3">
        <f t="shared" si="23"/>
        <v>1.32</v>
      </c>
      <c r="BT25" s="3">
        <f t="shared" si="24"/>
        <v>2.2000000000000002</v>
      </c>
      <c r="BU25" s="3">
        <f t="shared" si="25"/>
        <v>3.08</v>
      </c>
      <c r="BV25" s="3">
        <f t="shared" si="26"/>
        <v>3.96</v>
      </c>
      <c r="BW25" s="4"/>
    </row>
    <row r="26" spans="1:75" s="5" customFormat="1" x14ac:dyDescent="0.25">
      <c r="A26" s="12">
        <f t="shared" si="0"/>
        <v>11.5</v>
      </c>
      <c r="B26" s="11">
        <f t="shared" si="1"/>
        <v>11.5</v>
      </c>
      <c r="C26" s="16"/>
      <c r="D26" s="12">
        <f t="shared" si="2"/>
        <v>11.5</v>
      </c>
      <c r="E26" s="15">
        <f t="shared" si="3"/>
        <v>2.875</v>
      </c>
      <c r="F26" s="8">
        <f t="shared" si="4"/>
        <v>8.625</v>
      </c>
      <c r="G26" s="16"/>
      <c r="H26" s="12">
        <f t="shared" si="5"/>
        <v>11.5</v>
      </c>
      <c r="I26" s="9">
        <f t="shared" si="6"/>
        <v>0.93840000000000001</v>
      </c>
      <c r="J26" s="9">
        <f t="shared" si="7"/>
        <v>2.8163499999999999</v>
      </c>
      <c r="K26" s="9">
        <f t="shared" si="8"/>
        <v>7.7452499999999995</v>
      </c>
      <c r="L26" s="16"/>
      <c r="M26" s="12">
        <f t="shared" si="9"/>
        <v>11.5</v>
      </c>
      <c r="N26" s="7">
        <f t="shared" si="10"/>
        <v>0.46</v>
      </c>
      <c r="O26" s="7">
        <f t="shared" si="11"/>
        <v>1.38</v>
      </c>
      <c r="P26" s="7">
        <f t="shared" si="12"/>
        <v>3.7949999999999999</v>
      </c>
      <c r="Q26" s="7">
        <f t="shared" si="27"/>
        <v>5.8650000000000002</v>
      </c>
      <c r="R26" s="16"/>
      <c r="S26" s="12">
        <f t="shared" si="13"/>
        <v>11.5</v>
      </c>
      <c r="T26" s="7">
        <f t="shared" si="28"/>
        <v>0.2346</v>
      </c>
      <c r="U26" s="7">
        <f t="shared" si="29"/>
        <v>0.70379999999999998</v>
      </c>
      <c r="V26" s="7">
        <f t="shared" si="30"/>
        <v>1.9365999999999999</v>
      </c>
      <c r="W26" s="7">
        <f t="shared" si="31"/>
        <v>2.9923000000000002</v>
      </c>
      <c r="X26" s="7">
        <f t="shared" si="32"/>
        <v>5.6326999999999998</v>
      </c>
      <c r="Y26" s="17"/>
      <c r="Z26" s="12">
        <f t="shared" si="14"/>
        <v>11.5</v>
      </c>
      <c r="AA26" s="7">
        <f t="shared" si="33"/>
        <v>0.115</v>
      </c>
      <c r="AB26" s="7">
        <f t="shared" si="34"/>
        <v>0.34499999999999997</v>
      </c>
      <c r="AC26" s="7">
        <f t="shared" si="35"/>
        <v>0.94874999999999998</v>
      </c>
      <c r="AD26" s="7">
        <f t="shared" si="36"/>
        <v>1.4662500000000001</v>
      </c>
      <c r="AE26" s="7">
        <f t="shared" si="37"/>
        <v>2.76</v>
      </c>
      <c r="AF26" s="7">
        <f t="shared" si="38"/>
        <v>5.8650000000000002</v>
      </c>
      <c r="AG26" s="23"/>
      <c r="AH26" s="12">
        <f t="shared" si="15"/>
        <v>11.5</v>
      </c>
      <c r="AI26" s="21">
        <f>0.25*'table CONIFERES'!$AH26/100</f>
        <v>2.8750000000000001E-2</v>
      </c>
      <c r="AJ26" s="21">
        <f>0.75*'table CONIFERES'!AH26/100</f>
        <v>8.6249999999999993E-2</v>
      </c>
      <c r="AK26" s="21">
        <f>2.06*'table CONIFERES'!AH26/100</f>
        <v>0.2369</v>
      </c>
      <c r="AL26" s="21">
        <f>3.19*'table CONIFERES'!AH26/100</f>
        <v>0.36685000000000001</v>
      </c>
      <c r="AM26" s="21">
        <f>6*'table CONIFERES'!AH26/100</f>
        <v>0.69</v>
      </c>
      <c r="AN26" s="21">
        <f>12.75*'table CONIFERES'!AH26/100</f>
        <v>1.4662500000000001</v>
      </c>
      <c r="AO26" s="21">
        <f>75*'table CONIFERES'!AH26/100</f>
        <v>8.625</v>
      </c>
      <c r="AP26" s="17"/>
      <c r="AQ26" s="12">
        <f t="shared" si="16"/>
        <v>11.5</v>
      </c>
      <c r="AR26" s="21">
        <f t="shared" si="39"/>
        <v>1.265E-2</v>
      </c>
      <c r="AS26" s="21">
        <f t="shared" si="40"/>
        <v>3.7950000000000005E-2</v>
      </c>
      <c r="AT26" s="21">
        <f t="shared" si="41"/>
        <v>0.10580000000000001</v>
      </c>
      <c r="AU26" s="21">
        <f t="shared" si="42"/>
        <v>0.16329999999999997</v>
      </c>
      <c r="AV26" s="21">
        <f t="shared" si="43"/>
        <v>0.30704999999999999</v>
      </c>
      <c r="AW26" s="21">
        <f t="shared" si="44"/>
        <v>0.65205000000000002</v>
      </c>
      <c r="AX26" s="21">
        <f t="shared" si="45"/>
        <v>3.8329499999999994</v>
      </c>
      <c r="AY26" s="21">
        <f t="shared" si="46"/>
        <v>6.3894000000000002</v>
      </c>
      <c r="BA26" s="12">
        <f t="shared" si="17"/>
        <v>11.5</v>
      </c>
      <c r="BB26" s="21">
        <f t="shared" si="47"/>
        <v>6.8999999999999999E-3</v>
      </c>
      <c r="BC26" s="21">
        <f t="shared" si="48"/>
        <v>2.1850000000000001E-2</v>
      </c>
      <c r="BD26" s="21">
        <f t="shared" si="49"/>
        <v>5.9800000000000006E-2</v>
      </c>
      <c r="BE26" s="21">
        <f t="shared" si="50"/>
        <v>9.2000000000000012E-2</v>
      </c>
      <c r="BF26" s="21">
        <f t="shared" si="51"/>
        <v>0.17249999999999999</v>
      </c>
      <c r="BG26" s="21">
        <f t="shared" si="52"/>
        <v>0.36685000000000001</v>
      </c>
      <c r="BH26" s="21">
        <f t="shared" si="53"/>
        <v>2.15625</v>
      </c>
      <c r="BI26" s="21">
        <f t="shared" si="54"/>
        <v>3.59375</v>
      </c>
      <c r="BJ26" s="21">
        <f t="shared" si="55"/>
        <v>5.03125</v>
      </c>
      <c r="BK26" s="4"/>
      <c r="BL26" s="12">
        <f t="shared" si="18"/>
        <v>11.5</v>
      </c>
      <c r="BM26" s="3">
        <f t="shared" si="19"/>
        <v>4.5999999999999999E-3</v>
      </c>
      <c r="BN26" s="3">
        <f t="shared" si="20"/>
        <v>1.38E-2</v>
      </c>
      <c r="BO26" s="3">
        <f t="shared" si="21"/>
        <v>3.7950000000000005E-2</v>
      </c>
      <c r="BP26" s="3">
        <f t="shared" si="22"/>
        <v>5.8650000000000001E-2</v>
      </c>
      <c r="BQ26" s="3">
        <f t="shared" si="56"/>
        <v>0.1104</v>
      </c>
      <c r="BR26" s="3">
        <f t="shared" si="57"/>
        <v>0.2346</v>
      </c>
      <c r="BS26" s="3">
        <f t="shared" si="23"/>
        <v>1.38</v>
      </c>
      <c r="BT26" s="3">
        <f t="shared" si="24"/>
        <v>2.2999999999999998</v>
      </c>
      <c r="BU26" s="3">
        <f t="shared" si="25"/>
        <v>3.22</v>
      </c>
      <c r="BV26" s="3">
        <f t="shared" si="26"/>
        <v>4.1399999999999997</v>
      </c>
      <c r="BW26" s="4"/>
    </row>
    <row r="27" spans="1:75" s="5" customFormat="1" x14ac:dyDescent="0.25">
      <c r="A27" s="12">
        <f t="shared" si="0"/>
        <v>12</v>
      </c>
      <c r="B27" s="11">
        <f t="shared" si="1"/>
        <v>12</v>
      </c>
      <c r="C27" s="16"/>
      <c r="D27" s="12">
        <f t="shared" si="2"/>
        <v>12</v>
      </c>
      <c r="E27" s="15">
        <f t="shared" si="3"/>
        <v>3</v>
      </c>
      <c r="F27" s="8">
        <f t="shared" si="4"/>
        <v>9</v>
      </c>
      <c r="G27" s="16"/>
      <c r="H27" s="12">
        <f t="shared" si="5"/>
        <v>12</v>
      </c>
      <c r="I27" s="9">
        <f t="shared" si="6"/>
        <v>0.97920000000000007</v>
      </c>
      <c r="J27" s="9">
        <f t="shared" si="7"/>
        <v>2.9388000000000001</v>
      </c>
      <c r="K27" s="9">
        <f t="shared" si="8"/>
        <v>8.081999999999999</v>
      </c>
      <c r="L27" s="16"/>
      <c r="M27" s="12">
        <f t="shared" si="9"/>
        <v>12</v>
      </c>
      <c r="N27" s="7">
        <f t="shared" si="10"/>
        <v>0.48</v>
      </c>
      <c r="O27" s="7">
        <f t="shared" si="11"/>
        <v>1.44</v>
      </c>
      <c r="P27" s="7">
        <f t="shared" si="12"/>
        <v>3.96</v>
      </c>
      <c r="Q27" s="7">
        <f t="shared" si="27"/>
        <v>6.12</v>
      </c>
      <c r="R27" s="16"/>
      <c r="S27" s="12">
        <f t="shared" si="13"/>
        <v>12</v>
      </c>
      <c r="T27" s="7">
        <f t="shared" si="28"/>
        <v>0.24480000000000002</v>
      </c>
      <c r="U27" s="7">
        <f t="shared" si="29"/>
        <v>0.73439999999999994</v>
      </c>
      <c r="V27" s="7">
        <f t="shared" si="30"/>
        <v>2.0207999999999999</v>
      </c>
      <c r="W27" s="7">
        <f t="shared" si="31"/>
        <v>3.1224000000000003</v>
      </c>
      <c r="X27" s="7">
        <f t="shared" si="32"/>
        <v>5.8776000000000002</v>
      </c>
      <c r="Y27" s="17"/>
      <c r="Z27" s="12">
        <f t="shared" si="14"/>
        <v>12</v>
      </c>
      <c r="AA27" s="7">
        <f t="shared" si="33"/>
        <v>0.12</v>
      </c>
      <c r="AB27" s="7">
        <f t="shared" si="34"/>
        <v>0.36</v>
      </c>
      <c r="AC27" s="7">
        <f t="shared" si="35"/>
        <v>0.99</v>
      </c>
      <c r="AD27" s="7">
        <f t="shared" si="36"/>
        <v>1.53</v>
      </c>
      <c r="AE27" s="7">
        <f t="shared" si="37"/>
        <v>2.88</v>
      </c>
      <c r="AF27" s="7">
        <f t="shared" si="38"/>
        <v>6.12</v>
      </c>
      <c r="AG27" s="23"/>
      <c r="AH27" s="12">
        <f t="shared" si="15"/>
        <v>12</v>
      </c>
      <c r="AI27" s="21">
        <f>0.25*'table CONIFERES'!$AH27/100</f>
        <v>0.03</v>
      </c>
      <c r="AJ27" s="21">
        <f>0.75*'table CONIFERES'!AH27/100</f>
        <v>0.09</v>
      </c>
      <c r="AK27" s="21">
        <f>2.06*'table CONIFERES'!AH27/100</f>
        <v>0.24719999999999998</v>
      </c>
      <c r="AL27" s="21">
        <f>3.19*'table CONIFERES'!AH27/100</f>
        <v>0.38280000000000003</v>
      </c>
      <c r="AM27" s="21">
        <f>6*'table CONIFERES'!AH27/100</f>
        <v>0.72</v>
      </c>
      <c r="AN27" s="21">
        <f>12.75*'table CONIFERES'!AH27/100</f>
        <v>1.53</v>
      </c>
      <c r="AO27" s="21">
        <f>75*'table CONIFERES'!AH27/100</f>
        <v>9</v>
      </c>
      <c r="AP27" s="17"/>
      <c r="AQ27" s="12">
        <f t="shared" si="16"/>
        <v>12</v>
      </c>
      <c r="AR27" s="21">
        <f t="shared" si="39"/>
        <v>1.32E-2</v>
      </c>
      <c r="AS27" s="21">
        <f t="shared" si="40"/>
        <v>3.9599999999999996E-2</v>
      </c>
      <c r="AT27" s="21">
        <f t="shared" si="41"/>
        <v>0.11040000000000001</v>
      </c>
      <c r="AU27" s="21">
        <f t="shared" si="42"/>
        <v>0.1704</v>
      </c>
      <c r="AV27" s="21">
        <f t="shared" si="43"/>
        <v>0.32040000000000002</v>
      </c>
      <c r="AW27" s="21">
        <f t="shared" si="44"/>
        <v>0.68039999999999989</v>
      </c>
      <c r="AX27" s="21">
        <f t="shared" si="45"/>
        <v>3.9995999999999996</v>
      </c>
      <c r="AY27" s="21">
        <f t="shared" si="46"/>
        <v>6.6672000000000002</v>
      </c>
      <c r="BA27" s="12">
        <f t="shared" si="17"/>
        <v>12</v>
      </c>
      <c r="BB27" s="21">
        <f t="shared" si="47"/>
        <v>7.1999999999999998E-3</v>
      </c>
      <c r="BC27" s="21">
        <f t="shared" si="48"/>
        <v>2.2800000000000001E-2</v>
      </c>
      <c r="BD27" s="21">
        <f t="shared" si="49"/>
        <v>6.2400000000000004E-2</v>
      </c>
      <c r="BE27" s="21">
        <f t="shared" si="50"/>
        <v>9.6000000000000016E-2</v>
      </c>
      <c r="BF27" s="21">
        <f t="shared" si="51"/>
        <v>0.18</v>
      </c>
      <c r="BG27" s="21">
        <f t="shared" si="52"/>
        <v>0.38280000000000003</v>
      </c>
      <c r="BH27" s="21">
        <f t="shared" si="53"/>
        <v>2.25</v>
      </c>
      <c r="BI27" s="21">
        <f t="shared" si="54"/>
        <v>3.75</v>
      </c>
      <c r="BJ27" s="21">
        <f t="shared" si="55"/>
        <v>5.25</v>
      </c>
      <c r="BK27" s="4"/>
      <c r="BL27" s="12">
        <f t="shared" si="18"/>
        <v>12</v>
      </c>
      <c r="BM27" s="3">
        <f t="shared" si="19"/>
        <v>4.7999999999999996E-3</v>
      </c>
      <c r="BN27" s="3">
        <f t="shared" si="20"/>
        <v>1.44E-2</v>
      </c>
      <c r="BO27" s="3">
        <f t="shared" si="21"/>
        <v>3.9599999999999996E-2</v>
      </c>
      <c r="BP27" s="3">
        <f t="shared" si="22"/>
        <v>6.1200000000000004E-2</v>
      </c>
      <c r="BQ27" s="3">
        <f t="shared" si="56"/>
        <v>0.1152</v>
      </c>
      <c r="BR27" s="3">
        <f t="shared" si="57"/>
        <v>0.24480000000000002</v>
      </c>
      <c r="BS27" s="3">
        <f t="shared" si="23"/>
        <v>1.44</v>
      </c>
      <c r="BT27" s="3">
        <f t="shared" si="24"/>
        <v>2.4</v>
      </c>
      <c r="BU27" s="3">
        <f t="shared" si="25"/>
        <v>3.36</v>
      </c>
      <c r="BV27" s="3">
        <f t="shared" si="26"/>
        <v>4.32</v>
      </c>
      <c r="BW27" s="4"/>
    </row>
    <row r="28" spans="1:75" s="5" customFormat="1" x14ac:dyDescent="0.25">
      <c r="A28" s="12">
        <f t="shared" si="0"/>
        <v>12.5</v>
      </c>
      <c r="B28" s="11">
        <f t="shared" si="1"/>
        <v>12.5</v>
      </c>
      <c r="C28" s="16"/>
      <c r="D28" s="12">
        <f t="shared" si="2"/>
        <v>12.5</v>
      </c>
      <c r="E28" s="15">
        <f t="shared" si="3"/>
        <v>3.125</v>
      </c>
      <c r="F28" s="8">
        <f t="shared" si="4"/>
        <v>9.375</v>
      </c>
      <c r="G28" s="16"/>
      <c r="H28" s="12">
        <f t="shared" si="5"/>
        <v>12.5</v>
      </c>
      <c r="I28" s="9">
        <f t="shared" si="6"/>
        <v>1.02</v>
      </c>
      <c r="J28" s="9">
        <f t="shared" si="7"/>
        <v>3.0612499999999998</v>
      </c>
      <c r="K28" s="9">
        <f t="shared" si="8"/>
        <v>8.4187499999999993</v>
      </c>
      <c r="L28" s="16"/>
      <c r="M28" s="12">
        <f t="shared" si="9"/>
        <v>12.5</v>
      </c>
      <c r="N28" s="7">
        <f t="shared" si="10"/>
        <v>0.5</v>
      </c>
      <c r="O28" s="7">
        <f t="shared" si="11"/>
        <v>1.5</v>
      </c>
      <c r="P28" s="7">
        <f t="shared" si="12"/>
        <v>4.125</v>
      </c>
      <c r="Q28" s="7">
        <f t="shared" si="27"/>
        <v>6.375</v>
      </c>
      <c r="R28" s="16"/>
      <c r="S28" s="12">
        <f t="shared" si="13"/>
        <v>12.5</v>
      </c>
      <c r="T28" s="7">
        <f t="shared" si="28"/>
        <v>0.255</v>
      </c>
      <c r="U28" s="7">
        <f t="shared" si="29"/>
        <v>0.76500000000000001</v>
      </c>
      <c r="V28" s="7">
        <f t="shared" si="30"/>
        <v>2.105</v>
      </c>
      <c r="W28" s="7">
        <f t="shared" si="31"/>
        <v>3.2524999999999999</v>
      </c>
      <c r="X28" s="7">
        <f t="shared" si="32"/>
        <v>6.1224999999999996</v>
      </c>
      <c r="Y28" s="17"/>
      <c r="Z28" s="12">
        <f t="shared" si="14"/>
        <v>12.5</v>
      </c>
      <c r="AA28" s="7">
        <f t="shared" si="33"/>
        <v>0.125</v>
      </c>
      <c r="AB28" s="7">
        <f t="shared" si="34"/>
        <v>0.375</v>
      </c>
      <c r="AC28" s="7">
        <f t="shared" si="35"/>
        <v>1.03125</v>
      </c>
      <c r="AD28" s="7">
        <f t="shared" si="36"/>
        <v>1.59375</v>
      </c>
      <c r="AE28" s="7">
        <f t="shared" si="37"/>
        <v>3</v>
      </c>
      <c r="AF28" s="7">
        <f t="shared" si="38"/>
        <v>6.375</v>
      </c>
      <c r="AG28" s="23"/>
      <c r="AH28" s="12">
        <f t="shared" si="15"/>
        <v>12.5</v>
      </c>
      <c r="AI28" s="21">
        <f>0.25*'table CONIFERES'!$AH28/100</f>
        <v>3.125E-2</v>
      </c>
      <c r="AJ28" s="21">
        <f>0.75*'table CONIFERES'!AH28/100</f>
        <v>9.375E-2</v>
      </c>
      <c r="AK28" s="21">
        <f>2.06*'table CONIFERES'!AH28/100</f>
        <v>0.25750000000000001</v>
      </c>
      <c r="AL28" s="21">
        <f>3.19*'table CONIFERES'!AH28/100</f>
        <v>0.39874999999999999</v>
      </c>
      <c r="AM28" s="21">
        <f>6*'table CONIFERES'!AH28/100</f>
        <v>0.75</v>
      </c>
      <c r="AN28" s="21">
        <f>12.75*'table CONIFERES'!AH28/100</f>
        <v>1.59375</v>
      </c>
      <c r="AO28" s="21">
        <f>75*'table CONIFERES'!AH28/100</f>
        <v>9.375</v>
      </c>
      <c r="AP28" s="17"/>
      <c r="AQ28" s="12">
        <f t="shared" si="16"/>
        <v>12.5</v>
      </c>
      <c r="AR28" s="21">
        <f t="shared" si="39"/>
        <v>1.375E-2</v>
      </c>
      <c r="AS28" s="21">
        <f t="shared" si="40"/>
        <v>4.1250000000000002E-2</v>
      </c>
      <c r="AT28" s="21">
        <f t="shared" si="41"/>
        <v>0.115</v>
      </c>
      <c r="AU28" s="21">
        <f t="shared" si="42"/>
        <v>0.17749999999999999</v>
      </c>
      <c r="AV28" s="21">
        <f t="shared" si="43"/>
        <v>0.33374999999999999</v>
      </c>
      <c r="AW28" s="21">
        <f t="shared" si="44"/>
        <v>0.70874999999999999</v>
      </c>
      <c r="AX28" s="21">
        <f t="shared" si="45"/>
        <v>4.1662499999999998</v>
      </c>
      <c r="AY28" s="21">
        <f t="shared" si="46"/>
        <v>6.9450000000000003</v>
      </c>
      <c r="BA28" s="12">
        <f t="shared" si="17"/>
        <v>12.5</v>
      </c>
      <c r="BB28" s="21">
        <f t="shared" si="47"/>
        <v>7.4999999999999997E-3</v>
      </c>
      <c r="BC28" s="21">
        <f t="shared" si="48"/>
        <v>2.375E-2</v>
      </c>
      <c r="BD28" s="21">
        <f t="shared" si="49"/>
        <v>6.5000000000000002E-2</v>
      </c>
      <c r="BE28" s="21">
        <f t="shared" si="50"/>
        <v>0.1</v>
      </c>
      <c r="BF28" s="21">
        <f t="shared" si="51"/>
        <v>0.1875</v>
      </c>
      <c r="BG28" s="21">
        <f t="shared" si="52"/>
        <v>0.39874999999999999</v>
      </c>
      <c r="BH28" s="21">
        <f t="shared" si="53"/>
        <v>2.34375</v>
      </c>
      <c r="BI28" s="21">
        <f t="shared" si="54"/>
        <v>3.90625</v>
      </c>
      <c r="BJ28" s="21">
        <f t="shared" si="55"/>
        <v>5.46875</v>
      </c>
      <c r="BK28" s="4"/>
      <c r="BL28" s="12">
        <f t="shared" si="18"/>
        <v>12.5</v>
      </c>
      <c r="BM28" s="3">
        <f t="shared" si="19"/>
        <v>5.0000000000000001E-3</v>
      </c>
      <c r="BN28" s="3">
        <f t="shared" si="20"/>
        <v>1.4999999999999999E-2</v>
      </c>
      <c r="BO28" s="3">
        <f t="shared" si="21"/>
        <v>4.1250000000000002E-2</v>
      </c>
      <c r="BP28" s="3">
        <f t="shared" si="22"/>
        <v>6.3750000000000001E-2</v>
      </c>
      <c r="BQ28" s="3">
        <f t="shared" si="56"/>
        <v>0.12</v>
      </c>
      <c r="BR28" s="3">
        <f t="shared" si="57"/>
        <v>0.255</v>
      </c>
      <c r="BS28" s="3">
        <f t="shared" si="23"/>
        <v>1.5</v>
      </c>
      <c r="BT28" s="3">
        <f t="shared" si="24"/>
        <v>2.5</v>
      </c>
      <c r="BU28" s="3">
        <f t="shared" si="25"/>
        <v>3.5</v>
      </c>
      <c r="BV28" s="3">
        <f t="shared" si="26"/>
        <v>4.5</v>
      </c>
      <c r="BW28" s="4"/>
    </row>
    <row r="29" spans="1:75" s="5" customFormat="1" x14ac:dyDescent="0.25">
      <c r="A29" s="12">
        <f t="shared" si="0"/>
        <v>13</v>
      </c>
      <c r="B29" s="11">
        <f t="shared" si="1"/>
        <v>13</v>
      </c>
      <c r="C29" s="16"/>
      <c r="D29" s="12">
        <f t="shared" si="2"/>
        <v>13</v>
      </c>
      <c r="E29" s="15">
        <f t="shared" si="3"/>
        <v>3.25</v>
      </c>
      <c r="F29" s="8">
        <f t="shared" si="4"/>
        <v>9.75</v>
      </c>
      <c r="G29" s="16"/>
      <c r="H29" s="12">
        <f t="shared" si="5"/>
        <v>13</v>
      </c>
      <c r="I29" s="9">
        <f t="shared" si="6"/>
        <v>1.0608</v>
      </c>
      <c r="J29" s="9">
        <f t="shared" si="7"/>
        <v>3.1837</v>
      </c>
      <c r="K29" s="9">
        <f t="shared" si="8"/>
        <v>8.7554999999999996</v>
      </c>
      <c r="L29" s="16"/>
      <c r="M29" s="12">
        <f t="shared" si="9"/>
        <v>13</v>
      </c>
      <c r="N29" s="7">
        <f t="shared" si="10"/>
        <v>0.52</v>
      </c>
      <c r="O29" s="7">
        <f t="shared" si="11"/>
        <v>1.56</v>
      </c>
      <c r="P29" s="7">
        <f t="shared" si="12"/>
        <v>4.29</v>
      </c>
      <c r="Q29" s="7">
        <f t="shared" si="27"/>
        <v>6.63</v>
      </c>
      <c r="R29" s="16"/>
      <c r="S29" s="12">
        <f t="shared" si="13"/>
        <v>13</v>
      </c>
      <c r="T29" s="7">
        <f t="shared" si="28"/>
        <v>0.26519999999999999</v>
      </c>
      <c r="U29" s="7">
        <f t="shared" si="29"/>
        <v>0.79559999999999997</v>
      </c>
      <c r="V29" s="7">
        <f t="shared" si="30"/>
        <v>2.1892</v>
      </c>
      <c r="W29" s="7">
        <f t="shared" si="31"/>
        <v>3.3826000000000001</v>
      </c>
      <c r="X29" s="7">
        <f t="shared" si="32"/>
        <v>6.3673999999999999</v>
      </c>
      <c r="Y29" s="17"/>
      <c r="Z29" s="12">
        <f t="shared" si="14"/>
        <v>13</v>
      </c>
      <c r="AA29" s="7">
        <f t="shared" si="33"/>
        <v>0.13</v>
      </c>
      <c r="AB29" s="7">
        <f t="shared" si="34"/>
        <v>0.39</v>
      </c>
      <c r="AC29" s="7">
        <f t="shared" si="35"/>
        <v>1.0725</v>
      </c>
      <c r="AD29" s="7">
        <f t="shared" si="36"/>
        <v>1.6575</v>
      </c>
      <c r="AE29" s="7">
        <f t="shared" si="37"/>
        <v>3.12</v>
      </c>
      <c r="AF29" s="7">
        <f t="shared" si="38"/>
        <v>6.63</v>
      </c>
      <c r="AG29" s="23"/>
      <c r="AH29" s="12">
        <f t="shared" si="15"/>
        <v>13</v>
      </c>
      <c r="AI29" s="21">
        <f>0.25*'table CONIFERES'!$AH29/100</f>
        <v>3.2500000000000001E-2</v>
      </c>
      <c r="AJ29" s="21">
        <f>0.75*'table CONIFERES'!AH29/100</f>
        <v>9.7500000000000003E-2</v>
      </c>
      <c r="AK29" s="21">
        <f>2.06*'table CONIFERES'!AH29/100</f>
        <v>0.26780000000000004</v>
      </c>
      <c r="AL29" s="21">
        <f>3.19*'table CONIFERES'!AH29/100</f>
        <v>0.41470000000000001</v>
      </c>
      <c r="AM29" s="21">
        <f>6*'table CONIFERES'!AH29/100</f>
        <v>0.78</v>
      </c>
      <c r="AN29" s="21">
        <f>12.75*'table CONIFERES'!AH29/100</f>
        <v>1.6575</v>
      </c>
      <c r="AO29" s="21">
        <f>75*'table CONIFERES'!AH29/100</f>
        <v>9.75</v>
      </c>
      <c r="AP29" s="17"/>
      <c r="AQ29" s="12">
        <f t="shared" si="16"/>
        <v>13</v>
      </c>
      <c r="AR29" s="21">
        <f t="shared" si="39"/>
        <v>1.43E-2</v>
      </c>
      <c r="AS29" s="21">
        <f t="shared" si="40"/>
        <v>4.2900000000000001E-2</v>
      </c>
      <c r="AT29" s="21">
        <f t="shared" si="41"/>
        <v>0.11960000000000001</v>
      </c>
      <c r="AU29" s="21">
        <f t="shared" si="42"/>
        <v>0.18460000000000001</v>
      </c>
      <c r="AV29" s="21">
        <f t="shared" si="43"/>
        <v>0.34710000000000002</v>
      </c>
      <c r="AW29" s="21">
        <f t="shared" si="44"/>
        <v>0.73709999999999998</v>
      </c>
      <c r="AX29" s="21">
        <f t="shared" si="45"/>
        <v>4.3328999999999995</v>
      </c>
      <c r="AY29" s="21">
        <f t="shared" si="46"/>
        <v>7.2227999999999994</v>
      </c>
      <c r="BA29" s="12">
        <f t="shared" si="17"/>
        <v>13</v>
      </c>
      <c r="BB29" s="21">
        <f t="shared" si="47"/>
        <v>7.8000000000000005E-3</v>
      </c>
      <c r="BC29" s="21">
        <f t="shared" si="48"/>
        <v>2.4700000000000003E-2</v>
      </c>
      <c r="BD29" s="21">
        <f t="shared" si="49"/>
        <v>6.7599999999999993E-2</v>
      </c>
      <c r="BE29" s="21">
        <f t="shared" si="50"/>
        <v>0.10400000000000001</v>
      </c>
      <c r="BF29" s="21">
        <f t="shared" si="51"/>
        <v>0.19500000000000001</v>
      </c>
      <c r="BG29" s="21">
        <f t="shared" si="52"/>
        <v>0.41470000000000001</v>
      </c>
      <c r="BH29" s="21">
        <f t="shared" si="53"/>
        <v>2.4375</v>
      </c>
      <c r="BI29" s="21">
        <f t="shared" si="54"/>
        <v>4.0625</v>
      </c>
      <c r="BJ29" s="21">
        <f t="shared" si="55"/>
        <v>5.6875</v>
      </c>
      <c r="BK29" s="4"/>
      <c r="BL29" s="12">
        <f t="shared" si="18"/>
        <v>13</v>
      </c>
      <c r="BM29" s="3">
        <f t="shared" si="19"/>
        <v>5.1999999999999998E-3</v>
      </c>
      <c r="BN29" s="3">
        <f t="shared" si="20"/>
        <v>1.5600000000000001E-2</v>
      </c>
      <c r="BO29" s="3">
        <f t="shared" si="21"/>
        <v>4.2900000000000001E-2</v>
      </c>
      <c r="BP29" s="3">
        <f t="shared" si="22"/>
        <v>6.6299999999999998E-2</v>
      </c>
      <c r="BQ29" s="3">
        <f t="shared" si="56"/>
        <v>0.12480000000000001</v>
      </c>
      <c r="BR29" s="3">
        <f t="shared" si="57"/>
        <v>0.26519999999999999</v>
      </c>
      <c r="BS29" s="3">
        <f t="shared" si="23"/>
        <v>1.56</v>
      </c>
      <c r="BT29" s="3">
        <f t="shared" si="24"/>
        <v>2.6</v>
      </c>
      <c r="BU29" s="3">
        <f t="shared" si="25"/>
        <v>3.64</v>
      </c>
      <c r="BV29" s="3">
        <f t="shared" si="26"/>
        <v>4.68</v>
      </c>
      <c r="BW29" s="4"/>
    </row>
    <row r="30" spans="1:75" s="5" customFormat="1" x14ac:dyDescent="0.25">
      <c r="A30" s="12">
        <f t="shared" si="0"/>
        <v>13.5</v>
      </c>
      <c r="B30" s="11">
        <f t="shared" si="1"/>
        <v>13.5</v>
      </c>
      <c r="C30" s="16"/>
      <c r="D30" s="12">
        <f t="shared" si="2"/>
        <v>13.5</v>
      </c>
      <c r="E30" s="15">
        <f t="shared" si="3"/>
        <v>3.375</v>
      </c>
      <c r="F30" s="8">
        <f t="shared" si="4"/>
        <v>10.125</v>
      </c>
      <c r="G30" s="16"/>
      <c r="H30" s="12">
        <f t="shared" si="5"/>
        <v>13.5</v>
      </c>
      <c r="I30" s="9">
        <f t="shared" si="6"/>
        <v>1.1015999999999999</v>
      </c>
      <c r="J30" s="9">
        <f t="shared" si="7"/>
        <v>3.3061499999999997</v>
      </c>
      <c r="K30" s="9">
        <f t="shared" si="8"/>
        <v>9.0922499999999999</v>
      </c>
      <c r="L30" s="16"/>
      <c r="M30" s="12">
        <f t="shared" si="9"/>
        <v>13.5</v>
      </c>
      <c r="N30" s="7">
        <f t="shared" si="10"/>
        <v>0.54</v>
      </c>
      <c r="O30" s="7">
        <f t="shared" si="11"/>
        <v>1.62</v>
      </c>
      <c r="P30" s="7">
        <f t="shared" si="12"/>
        <v>4.4550000000000001</v>
      </c>
      <c r="Q30" s="7">
        <f t="shared" si="27"/>
        <v>6.8849999999999998</v>
      </c>
      <c r="R30" s="16"/>
      <c r="S30" s="12">
        <f t="shared" si="13"/>
        <v>13.5</v>
      </c>
      <c r="T30" s="7">
        <f t="shared" si="28"/>
        <v>0.27539999999999998</v>
      </c>
      <c r="U30" s="7">
        <f t="shared" si="29"/>
        <v>0.82620000000000005</v>
      </c>
      <c r="V30" s="7">
        <f t="shared" si="30"/>
        <v>2.2734000000000001</v>
      </c>
      <c r="W30" s="7">
        <f t="shared" si="31"/>
        <v>3.5126999999999997</v>
      </c>
      <c r="X30" s="7">
        <f t="shared" si="32"/>
        <v>6.6122999999999994</v>
      </c>
      <c r="Y30" s="17"/>
      <c r="Z30" s="12">
        <f t="shared" si="14"/>
        <v>13.5</v>
      </c>
      <c r="AA30" s="7">
        <f t="shared" si="33"/>
        <v>0.13500000000000001</v>
      </c>
      <c r="AB30" s="7">
        <f t="shared" si="34"/>
        <v>0.40500000000000003</v>
      </c>
      <c r="AC30" s="7">
        <f t="shared" si="35"/>
        <v>1.11375</v>
      </c>
      <c r="AD30" s="7">
        <f t="shared" si="36"/>
        <v>1.7212499999999999</v>
      </c>
      <c r="AE30" s="7">
        <f t="shared" si="37"/>
        <v>3.24</v>
      </c>
      <c r="AF30" s="7">
        <f t="shared" si="38"/>
        <v>6.8849999999999998</v>
      </c>
      <c r="AG30" s="23"/>
      <c r="AH30" s="12">
        <f t="shared" si="15"/>
        <v>13.5</v>
      </c>
      <c r="AI30" s="21">
        <f>0.25*'table CONIFERES'!$AH30/100</f>
        <v>3.3750000000000002E-2</v>
      </c>
      <c r="AJ30" s="21">
        <f>0.75*'table CONIFERES'!AH30/100</f>
        <v>0.10125000000000001</v>
      </c>
      <c r="AK30" s="21">
        <f>2.06*'table CONIFERES'!AH30/100</f>
        <v>0.27810000000000001</v>
      </c>
      <c r="AL30" s="21">
        <f>3.19*'table CONIFERES'!AH30/100</f>
        <v>0.43064999999999998</v>
      </c>
      <c r="AM30" s="21">
        <f>6*'table CONIFERES'!AH30/100</f>
        <v>0.81</v>
      </c>
      <c r="AN30" s="21">
        <f>12.75*'table CONIFERES'!AH30/100</f>
        <v>1.7212499999999999</v>
      </c>
      <c r="AO30" s="21">
        <f>75*'table CONIFERES'!AH30/100</f>
        <v>10.125</v>
      </c>
      <c r="AP30" s="17"/>
      <c r="AQ30" s="12">
        <f t="shared" si="16"/>
        <v>13.5</v>
      </c>
      <c r="AR30" s="21">
        <f t="shared" si="39"/>
        <v>1.485E-2</v>
      </c>
      <c r="AS30" s="21">
        <f t="shared" si="40"/>
        <v>4.4549999999999999E-2</v>
      </c>
      <c r="AT30" s="21">
        <f t="shared" si="41"/>
        <v>0.1242</v>
      </c>
      <c r="AU30" s="21">
        <f t="shared" si="42"/>
        <v>0.19169999999999998</v>
      </c>
      <c r="AV30" s="21">
        <f t="shared" si="43"/>
        <v>0.36044999999999999</v>
      </c>
      <c r="AW30" s="21">
        <f t="shared" si="44"/>
        <v>0.76544999999999996</v>
      </c>
      <c r="AX30" s="21">
        <f t="shared" si="45"/>
        <v>4.4995500000000002</v>
      </c>
      <c r="AY30" s="21">
        <f t="shared" si="46"/>
        <v>7.5006000000000004</v>
      </c>
      <c r="BA30" s="12">
        <f t="shared" si="17"/>
        <v>13.5</v>
      </c>
      <c r="BB30" s="21">
        <f t="shared" si="47"/>
        <v>8.0999999999999996E-3</v>
      </c>
      <c r="BC30" s="21">
        <f t="shared" si="48"/>
        <v>2.5649999999999999E-2</v>
      </c>
      <c r="BD30" s="21">
        <f t="shared" si="49"/>
        <v>7.0199999999999999E-2</v>
      </c>
      <c r="BE30" s="21">
        <f t="shared" si="50"/>
        <v>0.10800000000000001</v>
      </c>
      <c r="BF30" s="21">
        <f t="shared" si="51"/>
        <v>0.20250000000000001</v>
      </c>
      <c r="BG30" s="21">
        <f t="shared" si="52"/>
        <v>0.43064999999999998</v>
      </c>
      <c r="BH30" s="21">
        <f t="shared" si="53"/>
        <v>2.53125</v>
      </c>
      <c r="BI30" s="21">
        <f t="shared" si="54"/>
        <v>4.21875</v>
      </c>
      <c r="BJ30" s="21">
        <f t="shared" si="55"/>
        <v>5.90625</v>
      </c>
      <c r="BK30" s="4"/>
      <c r="BL30" s="12">
        <f t="shared" si="18"/>
        <v>13.5</v>
      </c>
      <c r="BM30" s="3">
        <f t="shared" si="19"/>
        <v>5.4000000000000003E-3</v>
      </c>
      <c r="BN30" s="3">
        <f t="shared" si="20"/>
        <v>1.6199999999999999E-2</v>
      </c>
      <c r="BO30" s="3">
        <f t="shared" si="21"/>
        <v>4.4549999999999999E-2</v>
      </c>
      <c r="BP30" s="3">
        <f t="shared" si="22"/>
        <v>6.8849999999999995E-2</v>
      </c>
      <c r="BQ30" s="3">
        <f t="shared" si="56"/>
        <v>0.12959999999999999</v>
      </c>
      <c r="BR30" s="3">
        <f t="shared" si="57"/>
        <v>0.27539999999999998</v>
      </c>
      <c r="BS30" s="3">
        <f t="shared" si="23"/>
        <v>1.62</v>
      </c>
      <c r="BT30" s="3">
        <f t="shared" si="24"/>
        <v>2.7</v>
      </c>
      <c r="BU30" s="3">
        <f t="shared" si="25"/>
        <v>3.78</v>
      </c>
      <c r="BV30" s="3">
        <f t="shared" si="26"/>
        <v>4.8600000000000003</v>
      </c>
      <c r="BW30" s="4"/>
    </row>
    <row r="31" spans="1:75" s="5" customFormat="1" x14ac:dyDescent="0.25">
      <c r="A31" s="12">
        <f t="shared" si="0"/>
        <v>14</v>
      </c>
      <c r="B31" s="11">
        <f t="shared" si="1"/>
        <v>14</v>
      </c>
      <c r="C31" s="16"/>
      <c r="D31" s="12">
        <f t="shared" si="2"/>
        <v>14</v>
      </c>
      <c r="E31" s="15">
        <f t="shared" si="3"/>
        <v>3.5</v>
      </c>
      <c r="F31" s="8">
        <f t="shared" si="4"/>
        <v>10.5</v>
      </c>
      <c r="G31" s="16"/>
      <c r="H31" s="12">
        <f t="shared" si="5"/>
        <v>14</v>
      </c>
      <c r="I31" s="9">
        <f t="shared" si="6"/>
        <v>1.1424000000000001</v>
      </c>
      <c r="J31" s="9">
        <f t="shared" si="7"/>
        <v>3.4285999999999994</v>
      </c>
      <c r="K31" s="9">
        <f t="shared" si="8"/>
        <v>9.4289999999999985</v>
      </c>
      <c r="L31" s="16"/>
      <c r="M31" s="12">
        <f t="shared" si="9"/>
        <v>14</v>
      </c>
      <c r="N31" s="7">
        <f t="shared" si="10"/>
        <v>0.56000000000000005</v>
      </c>
      <c r="O31" s="7">
        <f t="shared" si="11"/>
        <v>1.68</v>
      </c>
      <c r="P31" s="7">
        <f t="shared" si="12"/>
        <v>4.62</v>
      </c>
      <c r="Q31" s="7">
        <f t="shared" si="27"/>
        <v>7.14</v>
      </c>
      <c r="R31" s="16"/>
      <c r="S31" s="12">
        <f t="shared" si="13"/>
        <v>14</v>
      </c>
      <c r="T31" s="7">
        <f t="shared" si="28"/>
        <v>0.28560000000000002</v>
      </c>
      <c r="U31" s="7">
        <f t="shared" si="29"/>
        <v>0.85680000000000012</v>
      </c>
      <c r="V31" s="7">
        <f t="shared" si="30"/>
        <v>2.3575999999999997</v>
      </c>
      <c r="W31" s="7">
        <f t="shared" si="31"/>
        <v>3.6427999999999998</v>
      </c>
      <c r="X31" s="7">
        <f t="shared" si="32"/>
        <v>6.8571999999999989</v>
      </c>
      <c r="Y31" s="17"/>
      <c r="Z31" s="12">
        <f t="shared" si="14"/>
        <v>14</v>
      </c>
      <c r="AA31" s="7">
        <f t="shared" si="33"/>
        <v>0.14000000000000001</v>
      </c>
      <c r="AB31" s="7">
        <f t="shared" si="34"/>
        <v>0.42</v>
      </c>
      <c r="AC31" s="7">
        <f t="shared" si="35"/>
        <v>1.155</v>
      </c>
      <c r="AD31" s="7">
        <f t="shared" si="36"/>
        <v>1.7849999999999999</v>
      </c>
      <c r="AE31" s="7">
        <f t="shared" si="37"/>
        <v>3.36</v>
      </c>
      <c r="AF31" s="7">
        <f t="shared" si="38"/>
        <v>7.14</v>
      </c>
      <c r="AG31" s="23"/>
      <c r="AH31" s="12">
        <f t="shared" si="15"/>
        <v>14</v>
      </c>
      <c r="AI31" s="21">
        <f>0.25*'table CONIFERES'!$AH31/100</f>
        <v>3.5000000000000003E-2</v>
      </c>
      <c r="AJ31" s="21">
        <f>0.75*'table CONIFERES'!AH31/100</f>
        <v>0.105</v>
      </c>
      <c r="AK31" s="21">
        <f>2.06*'table CONIFERES'!AH31/100</f>
        <v>0.28839999999999999</v>
      </c>
      <c r="AL31" s="21">
        <f>3.19*'table CONIFERES'!AH31/100</f>
        <v>0.44659999999999994</v>
      </c>
      <c r="AM31" s="21">
        <f>6*'table CONIFERES'!AH31/100</f>
        <v>0.84</v>
      </c>
      <c r="AN31" s="21">
        <f>12.75*'table CONIFERES'!AH31/100</f>
        <v>1.7849999999999999</v>
      </c>
      <c r="AO31" s="21">
        <f>75*'table CONIFERES'!AH31/100</f>
        <v>10.5</v>
      </c>
      <c r="AP31" s="17"/>
      <c r="AQ31" s="12">
        <f t="shared" si="16"/>
        <v>14</v>
      </c>
      <c r="AR31" s="21">
        <f t="shared" si="39"/>
        <v>1.54E-2</v>
      </c>
      <c r="AS31" s="21">
        <f t="shared" si="40"/>
        <v>4.6199999999999998E-2</v>
      </c>
      <c r="AT31" s="21">
        <f t="shared" si="41"/>
        <v>0.1288</v>
      </c>
      <c r="AU31" s="21">
        <f t="shared" si="42"/>
        <v>0.19879999999999998</v>
      </c>
      <c r="AV31" s="21">
        <f t="shared" si="43"/>
        <v>0.37379999999999997</v>
      </c>
      <c r="AW31" s="21">
        <f t="shared" si="44"/>
        <v>0.79379999999999995</v>
      </c>
      <c r="AX31" s="21">
        <f t="shared" si="45"/>
        <v>4.6661999999999999</v>
      </c>
      <c r="AY31" s="21">
        <f t="shared" si="46"/>
        <v>7.7784000000000004</v>
      </c>
      <c r="BA31" s="12">
        <f t="shared" si="17"/>
        <v>14</v>
      </c>
      <c r="BB31" s="21">
        <f t="shared" si="47"/>
        <v>8.3999999999999995E-3</v>
      </c>
      <c r="BC31" s="21">
        <f t="shared" si="48"/>
        <v>2.6600000000000002E-2</v>
      </c>
      <c r="BD31" s="21">
        <f t="shared" si="49"/>
        <v>7.2800000000000004E-2</v>
      </c>
      <c r="BE31" s="21">
        <f t="shared" si="50"/>
        <v>0.11200000000000002</v>
      </c>
      <c r="BF31" s="21">
        <f t="shared" si="51"/>
        <v>0.21</v>
      </c>
      <c r="BG31" s="21">
        <f t="shared" si="52"/>
        <v>0.44659999999999994</v>
      </c>
      <c r="BH31" s="21">
        <f t="shared" si="53"/>
        <v>2.625</v>
      </c>
      <c r="BI31" s="21">
        <f t="shared" si="54"/>
        <v>4.375</v>
      </c>
      <c r="BJ31" s="21">
        <f t="shared" si="55"/>
        <v>6.125</v>
      </c>
      <c r="BK31" s="4"/>
      <c r="BL31" s="12">
        <f t="shared" si="18"/>
        <v>14</v>
      </c>
      <c r="BM31" s="3">
        <f t="shared" si="19"/>
        <v>5.6000000000000008E-3</v>
      </c>
      <c r="BN31" s="3">
        <f t="shared" si="20"/>
        <v>1.6799999999999999E-2</v>
      </c>
      <c r="BO31" s="3">
        <f t="shared" si="21"/>
        <v>4.6199999999999998E-2</v>
      </c>
      <c r="BP31" s="3">
        <f t="shared" si="22"/>
        <v>7.1400000000000005E-2</v>
      </c>
      <c r="BQ31" s="3">
        <f t="shared" si="56"/>
        <v>0.13439999999999999</v>
      </c>
      <c r="BR31" s="3">
        <f t="shared" si="57"/>
        <v>0.28560000000000002</v>
      </c>
      <c r="BS31" s="3">
        <f t="shared" si="23"/>
        <v>1.68</v>
      </c>
      <c r="BT31" s="3">
        <f t="shared" si="24"/>
        <v>2.8</v>
      </c>
      <c r="BU31" s="3">
        <f t="shared" si="25"/>
        <v>3.92</v>
      </c>
      <c r="BV31" s="3">
        <f t="shared" si="26"/>
        <v>5.04</v>
      </c>
      <c r="BW31" s="4"/>
    </row>
    <row r="32" spans="1:75" s="5" customFormat="1" x14ac:dyDescent="0.25">
      <c r="A32" s="12">
        <f t="shared" si="0"/>
        <v>14.5</v>
      </c>
      <c r="B32" s="11">
        <f t="shared" si="1"/>
        <v>14.5</v>
      </c>
      <c r="C32" s="16"/>
      <c r="D32" s="12">
        <f t="shared" si="2"/>
        <v>14.5</v>
      </c>
      <c r="E32" s="15">
        <f t="shared" si="3"/>
        <v>3.625</v>
      </c>
      <c r="F32" s="8">
        <f t="shared" si="4"/>
        <v>10.875</v>
      </c>
      <c r="G32" s="16"/>
      <c r="H32" s="12">
        <f t="shared" si="5"/>
        <v>14.5</v>
      </c>
      <c r="I32" s="9">
        <f t="shared" si="6"/>
        <v>1.1832</v>
      </c>
      <c r="J32" s="9">
        <f t="shared" si="7"/>
        <v>3.5510499999999996</v>
      </c>
      <c r="K32" s="9">
        <f t="shared" si="8"/>
        <v>9.7657499999999988</v>
      </c>
      <c r="L32" s="16"/>
      <c r="M32" s="12">
        <f t="shared" si="9"/>
        <v>14.5</v>
      </c>
      <c r="N32" s="7">
        <f t="shared" si="10"/>
        <v>0.57999999999999996</v>
      </c>
      <c r="O32" s="7">
        <f t="shared" si="11"/>
        <v>1.74</v>
      </c>
      <c r="P32" s="7">
        <f t="shared" si="12"/>
        <v>4.7850000000000001</v>
      </c>
      <c r="Q32" s="7">
        <f t="shared" si="27"/>
        <v>7.3949999999999996</v>
      </c>
      <c r="R32" s="16"/>
      <c r="S32" s="12">
        <f t="shared" si="13"/>
        <v>14.5</v>
      </c>
      <c r="T32" s="7">
        <f t="shared" si="28"/>
        <v>0.29580000000000001</v>
      </c>
      <c r="U32" s="7">
        <f t="shared" si="29"/>
        <v>0.88739999999999997</v>
      </c>
      <c r="V32" s="7">
        <f t="shared" si="30"/>
        <v>2.4418000000000002</v>
      </c>
      <c r="W32" s="7">
        <f t="shared" si="31"/>
        <v>3.7729000000000004</v>
      </c>
      <c r="X32" s="7">
        <f t="shared" si="32"/>
        <v>7.1020999999999992</v>
      </c>
      <c r="Y32" s="17"/>
      <c r="Z32" s="12">
        <f t="shared" si="14"/>
        <v>14.5</v>
      </c>
      <c r="AA32" s="7">
        <f t="shared" si="33"/>
        <v>0.14499999999999999</v>
      </c>
      <c r="AB32" s="7">
        <f t="shared" si="34"/>
        <v>0.435</v>
      </c>
      <c r="AC32" s="7">
        <f t="shared" si="35"/>
        <v>1.19625</v>
      </c>
      <c r="AD32" s="7">
        <f t="shared" si="36"/>
        <v>1.8487499999999999</v>
      </c>
      <c r="AE32" s="7">
        <f t="shared" si="37"/>
        <v>3.48</v>
      </c>
      <c r="AF32" s="7">
        <f t="shared" si="38"/>
        <v>7.3949999999999996</v>
      </c>
      <c r="AG32" s="23"/>
      <c r="AH32" s="12">
        <f t="shared" si="15"/>
        <v>14.5</v>
      </c>
      <c r="AI32" s="21">
        <f>0.25*'table CONIFERES'!$AH32/100</f>
        <v>3.6249999999999998E-2</v>
      </c>
      <c r="AJ32" s="21">
        <f>0.75*'table CONIFERES'!AH32/100</f>
        <v>0.10875</v>
      </c>
      <c r="AK32" s="21">
        <f>2.06*'table CONIFERES'!AH32/100</f>
        <v>0.29870000000000002</v>
      </c>
      <c r="AL32" s="21">
        <f>3.19*'table CONIFERES'!AH32/100</f>
        <v>0.46255000000000002</v>
      </c>
      <c r="AM32" s="21">
        <f>6*'table CONIFERES'!AH32/100</f>
        <v>0.87</v>
      </c>
      <c r="AN32" s="21">
        <f>12.75*'table CONIFERES'!AH32/100</f>
        <v>1.8487499999999999</v>
      </c>
      <c r="AO32" s="21">
        <f>75*'table CONIFERES'!AH32/100</f>
        <v>10.875</v>
      </c>
      <c r="AP32" s="17"/>
      <c r="AQ32" s="12">
        <f t="shared" si="16"/>
        <v>14.5</v>
      </c>
      <c r="AR32" s="21">
        <f t="shared" si="39"/>
        <v>1.5949999999999999E-2</v>
      </c>
      <c r="AS32" s="21">
        <f t="shared" si="40"/>
        <v>4.7850000000000004E-2</v>
      </c>
      <c r="AT32" s="21">
        <f t="shared" si="41"/>
        <v>0.13339999999999999</v>
      </c>
      <c r="AU32" s="21">
        <f t="shared" si="42"/>
        <v>0.2059</v>
      </c>
      <c r="AV32" s="21">
        <f t="shared" si="43"/>
        <v>0.38714999999999994</v>
      </c>
      <c r="AW32" s="21">
        <f t="shared" si="44"/>
        <v>0.82215000000000005</v>
      </c>
      <c r="AX32" s="21">
        <f t="shared" si="45"/>
        <v>4.8328499999999996</v>
      </c>
      <c r="AY32" s="21">
        <f t="shared" si="46"/>
        <v>8.0562000000000005</v>
      </c>
      <c r="BA32" s="12">
        <f t="shared" si="17"/>
        <v>14.5</v>
      </c>
      <c r="BB32" s="21">
        <f t="shared" si="47"/>
        <v>8.6999999999999994E-3</v>
      </c>
      <c r="BC32" s="21">
        <f t="shared" si="48"/>
        <v>2.7549999999999998E-2</v>
      </c>
      <c r="BD32" s="21">
        <f t="shared" si="49"/>
        <v>7.5399999999999995E-2</v>
      </c>
      <c r="BE32" s="21">
        <f t="shared" si="50"/>
        <v>0.11600000000000002</v>
      </c>
      <c r="BF32" s="21">
        <f t="shared" si="51"/>
        <v>0.2175</v>
      </c>
      <c r="BG32" s="21">
        <f t="shared" si="52"/>
        <v>0.46255000000000002</v>
      </c>
      <c r="BH32" s="21">
        <f t="shared" si="53"/>
        <v>2.71875</v>
      </c>
      <c r="BI32" s="21">
        <f t="shared" si="54"/>
        <v>4.53125</v>
      </c>
      <c r="BJ32" s="21">
        <f t="shared" si="55"/>
        <v>6.34375</v>
      </c>
      <c r="BK32" s="4"/>
      <c r="BL32" s="12">
        <f t="shared" si="18"/>
        <v>14.5</v>
      </c>
      <c r="BM32" s="3">
        <f t="shared" si="19"/>
        <v>5.7999999999999996E-3</v>
      </c>
      <c r="BN32" s="3">
        <f t="shared" si="20"/>
        <v>1.7399999999999999E-2</v>
      </c>
      <c r="BO32" s="3">
        <f t="shared" si="21"/>
        <v>4.7850000000000004E-2</v>
      </c>
      <c r="BP32" s="3">
        <f t="shared" si="22"/>
        <v>7.3950000000000002E-2</v>
      </c>
      <c r="BQ32" s="3">
        <f t="shared" si="56"/>
        <v>0.13919999999999999</v>
      </c>
      <c r="BR32" s="3">
        <f t="shared" si="57"/>
        <v>0.29580000000000001</v>
      </c>
      <c r="BS32" s="3">
        <f t="shared" si="23"/>
        <v>1.74</v>
      </c>
      <c r="BT32" s="3">
        <f t="shared" si="24"/>
        <v>2.9</v>
      </c>
      <c r="BU32" s="3">
        <f t="shared" si="25"/>
        <v>4.0599999999999996</v>
      </c>
      <c r="BV32" s="3">
        <f t="shared" si="26"/>
        <v>5.22</v>
      </c>
      <c r="BW32" s="4"/>
    </row>
    <row r="33" spans="1:75" s="5" customFormat="1" x14ac:dyDescent="0.25">
      <c r="A33" s="12">
        <f t="shared" si="0"/>
        <v>15</v>
      </c>
      <c r="B33" s="11">
        <f t="shared" si="1"/>
        <v>15</v>
      </c>
      <c r="C33" s="16"/>
      <c r="D33" s="12">
        <f t="shared" si="2"/>
        <v>15</v>
      </c>
      <c r="E33" s="15">
        <f t="shared" si="3"/>
        <v>3.75</v>
      </c>
      <c r="F33" s="8">
        <f t="shared" si="4"/>
        <v>11.25</v>
      </c>
      <c r="G33" s="16"/>
      <c r="H33" s="12">
        <f t="shared" si="5"/>
        <v>15</v>
      </c>
      <c r="I33" s="9">
        <f t="shared" si="6"/>
        <v>1.224</v>
      </c>
      <c r="J33" s="9">
        <f t="shared" si="7"/>
        <v>3.6734999999999998</v>
      </c>
      <c r="K33" s="9">
        <f t="shared" si="8"/>
        <v>10.102499999999999</v>
      </c>
      <c r="L33" s="16"/>
      <c r="M33" s="12">
        <f t="shared" si="9"/>
        <v>15</v>
      </c>
      <c r="N33" s="7">
        <f t="shared" si="10"/>
        <v>0.6</v>
      </c>
      <c r="O33" s="7">
        <f t="shared" si="11"/>
        <v>1.8</v>
      </c>
      <c r="P33" s="7">
        <f t="shared" si="12"/>
        <v>4.95</v>
      </c>
      <c r="Q33" s="7">
        <f t="shared" si="27"/>
        <v>7.65</v>
      </c>
      <c r="R33" s="16"/>
      <c r="S33" s="12">
        <f t="shared" si="13"/>
        <v>15</v>
      </c>
      <c r="T33" s="7">
        <f t="shared" si="28"/>
        <v>0.30599999999999999</v>
      </c>
      <c r="U33" s="7">
        <f t="shared" si="29"/>
        <v>0.91799999999999993</v>
      </c>
      <c r="V33" s="7">
        <f t="shared" si="30"/>
        <v>2.5259999999999998</v>
      </c>
      <c r="W33" s="7">
        <f t="shared" si="31"/>
        <v>3.903</v>
      </c>
      <c r="X33" s="7">
        <f t="shared" si="32"/>
        <v>7.3469999999999995</v>
      </c>
      <c r="Y33" s="17"/>
      <c r="Z33" s="12">
        <f t="shared" si="14"/>
        <v>15</v>
      </c>
      <c r="AA33" s="7">
        <f t="shared" si="33"/>
        <v>0.15</v>
      </c>
      <c r="AB33" s="7">
        <f t="shared" si="34"/>
        <v>0.45</v>
      </c>
      <c r="AC33" s="7">
        <f t="shared" si="35"/>
        <v>1.2375</v>
      </c>
      <c r="AD33" s="7">
        <f t="shared" si="36"/>
        <v>1.9125000000000001</v>
      </c>
      <c r="AE33" s="7">
        <f t="shared" si="37"/>
        <v>3.6</v>
      </c>
      <c r="AF33" s="7">
        <f t="shared" si="38"/>
        <v>7.65</v>
      </c>
      <c r="AG33" s="23"/>
      <c r="AH33" s="12">
        <f t="shared" si="15"/>
        <v>15</v>
      </c>
      <c r="AI33" s="21">
        <f>0.25*'table CONIFERES'!$AH33/100</f>
        <v>3.7499999999999999E-2</v>
      </c>
      <c r="AJ33" s="21">
        <f>0.75*'table CONIFERES'!AH33/100</f>
        <v>0.1125</v>
      </c>
      <c r="AK33" s="21">
        <f>2.06*'table CONIFERES'!AH33/100</f>
        <v>0.309</v>
      </c>
      <c r="AL33" s="21">
        <f>3.19*'table CONIFERES'!AH33/100</f>
        <v>0.47850000000000004</v>
      </c>
      <c r="AM33" s="21">
        <f>6*'table CONIFERES'!AH33/100</f>
        <v>0.9</v>
      </c>
      <c r="AN33" s="21">
        <f>12.75*'table CONIFERES'!AH33/100</f>
        <v>1.9125000000000001</v>
      </c>
      <c r="AO33" s="21">
        <f>75*'table CONIFERES'!AH33/100</f>
        <v>11.25</v>
      </c>
      <c r="AP33" s="17"/>
      <c r="AQ33" s="12">
        <f t="shared" si="16"/>
        <v>15</v>
      </c>
      <c r="AR33" s="21">
        <f t="shared" si="39"/>
        <v>1.6500000000000001E-2</v>
      </c>
      <c r="AS33" s="21">
        <f t="shared" si="40"/>
        <v>4.9500000000000002E-2</v>
      </c>
      <c r="AT33" s="21">
        <f t="shared" si="41"/>
        <v>0.13800000000000001</v>
      </c>
      <c r="AU33" s="21">
        <f t="shared" si="42"/>
        <v>0.21299999999999997</v>
      </c>
      <c r="AV33" s="21">
        <f t="shared" si="43"/>
        <v>0.40049999999999997</v>
      </c>
      <c r="AW33" s="21">
        <f t="shared" si="44"/>
        <v>0.85049999999999992</v>
      </c>
      <c r="AX33" s="21">
        <f t="shared" si="45"/>
        <v>4.9995000000000003</v>
      </c>
      <c r="AY33" s="21">
        <f t="shared" si="46"/>
        <v>8.3340000000000014</v>
      </c>
      <c r="BA33" s="12">
        <f t="shared" si="17"/>
        <v>15</v>
      </c>
      <c r="BB33" s="21">
        <f t="shared" si="47"/>
        <v>8.9999999999999993E-3</v>
      </c>
      <c r="BC33" s="21">
        <f t="shared" si="48"/>
        <v>2.8500000000000001E-2</v>
      </c>
      <c r="BD33" s="21">
        <f t="shared" si="49"/>
        <v>7.8000000000000014E-2</v>
      </c>
      <c r="BE33" s="21">
        <f t="shared" si="50"/>
        <v>0.12</v>
      </c>
      <c r="BF33" s="21">
        <f t="shared" si="51"/>
        <v>0.22500000000000001</v>
      </c>
      <c r="BG33" s="21">
        <f t="shared" si="52"/>
        <v>0.47850000000000004</v>
      </c>
      <c r="BH33" s="21">
        <f t="shared" si="53"/>
        <v>2.8125</v>
      </c>
      <c r="BI33" s="21">
        <f t="shared" si="54"/>
        <v>4.6875</v>
      </c>
      <c r="BJ33" s="21">
        <f t="shared" si="55"/>
        <v>6.5625</v>
      </c>
      <c r="BK33" s="4"/>
      <c r="BL33" s="12">
        <f t="shared" si="18"/>
        <v>15</v>
      </c>
      <c r="BM33" s="3">
        <f t="shared" si="19"/>
        <v>6.0000000000000001E-3</v>
      </c>
      <c r="BN33" s="3">
        <f t="shared" si="20"/>
        <v>1.7999999999999999E-2</v>
      </c>
      <c r="BO33" s="3">
        <f t="shared" si="21"/>
        <v>4.9500000000000002E-2</v>
      </c>
      <c r="BP33" s="3">
        <f t="shared" si="22"/>
        <v>7.6499999999999999E-2</v>
      </c>
      <c r="BQ33" s="3">
        <f t="shared" si="56"/>
        <v>0.14399999999999999</v>
      </c>
      <c r="BR33" s="3">
        <f t="shared" si="57"/>
        <v>0.30599999999999999</v>
      </c>
      <c r="BS33" s="3">
        <f t="shared" si="23"/>
        <v>1.8</v>
      </c>
      <c r="BT33" s="3">
        <f t="shared" si="24"/>
        <v>3</v>
      </c>
      <c r="BU33" s="3">
        <f t="shared" si="25"/>
        <v>4.2</v>
      </c>
      <c r="BV33" s="3">
        <f t="shared" si="26"/>
        <v>5.4</v>
      </c>
      <c r="BW33" s="4"/>
    </row>
    <row r="34" spans="1:75" s="5" customFormat="1" x14ac:dyDescent="0.25">
      <c r="A34" s="12">
        <f t="shared" si="0"/>
        <v>15.5</v>
      </c>
      <c r="B34" s="11">
        <f t="shared" si="1"/>
        <v>15.5</v>
      </c>
      <c r="C34" s="16"/>
      <c r="D34" s="12">
        <f t="shared" si="2"/>
        <v>15.5</v>
      </c>
      <c r="E34" s="15">
        <f t="shared" si="3"/>
        <v>3.875</v>
      </c>
      <c r="F34" s="8">
        <f t="shared" si="4"/>
        <v>11.625</v>
      </c>
      <c r="G34" s="16"/>
      <c r="H34" s="12">
        <f t="shared" si="5"/>
        <v>15.5</v>
      </c>
      <c r="I34" s="9">
        <f t="shared" si="6"/>
        <v>1.2648000000000001</v>
      </c>
      <c r="J34" s="9">
        <f t="shared" si="7"/>
        <v>3.7959499999999995</v>
      </c>
      <c r="K34" s="9">
        <f t="shared" si="8"/>
        <v>10.439249999999999</v>
      </c>
      <c r="L34" s="16"/>
      <c r="M34" s="12">
        <f t="shared" si="9"/>
        <v>15.5</v>
      </c>
      <c r="N34" s="7">
        <f t="shared" si="10"/>
        <v>0.62</v>
      </c>
      <c r="O34" s="7">
        <f t="shared" si="11"/>
        <v>1.86</v>
      </c>
      <c r="P34" s="7">
        <f t="shared" si="12"/>
        <v>5.1150000000000002</v>
      </c>
      <c r="Q34" s="7">
        <f t="shared" si="27"/>
        <v>7.9050000000000002</v>
      </c>
      <c r="R34" s="16"/>
      <c r="S34" s="12">
        <f t="shared" si="13"/>
        <v>15.5</v>
      </c>
      <c r="T34" s="7">
        <f t="shared" si="28"/>
        <v>0.31620000000000004</v>
      </c>
      <c r="U34" s="7">
        <f t="shared" si="29"/>
        <v>0.9486</v>
      </c>
      <c r="V34" s="7">
        <f t="shared" si="30"/>
        <v>2.6101999999999999</v>
      </c>
      <c r="W34" s="7">
        <f t="shared" si="31"/>
        <v>4.0331000000000001</v>
      </c>
      <c r="X34" s="7">
        <f t="shared" si="32"/>
        <v>7.591899999999999</v>
      </c>
      <c r="Y34" s="17"/>
      <c r="Z34" s="12">
        <f t="shared" si="14"/>
        <v>15.5</v>
      </c>
      <c r="AA34" s="7">
        <f t="shared" si="33"/>
        <v>0.155</v>
      </c>
      <c r="AB34" s="7">
        <f t="shared" si="34"/>
        <v>0.46500000000000002</v>
      </c>
      <c r="AC34" s="7">
        <f t="shared" si="35"/>
        <v>1.2787500000000001</v>
      </c>
      <c r="AD34" s="7">
        <f t="shared" si="36"/>
        <v>1.9762500000000001</v>
      </c>
      <c r="AE34" s="7">
        <f t="shared" si="37"/>
        <v>3.72</v>
      </c>
      <c r="AF34" s="7">
        <f t="shared" si="38"/>
        <v>7.9050000000000002</v>
      </c>
      <c r="AG34" s="23"/>
      <c r="AH34" s="12">
        <f t="shared" si="15"/>
        <v>15.5</v>
      </c>
      <c r="AI34" s="21">
        <f>0.25*'table CONIFERES'!$AH34/100</f>
        <v>3.875E-2</v>
      </c>
      <c r="AJ34" s="21">
        <f>0.75*'table CONIFERES'!AH34/100</f>
        <v>0.11625000000000001</v>
      </c>
      <c r="AK34" s="21">
        <f>2.06*'table CONIFERES'!AH34/100</f>
        <v>0.31929999999999997</v>
      </c>
      <c r="AL34" s="21">
        <f>3.19*'table CONIFERES'!AH34/100</f>
        <v>0.49445</v>
      </c>
      <c r="AM34" s="21">
        <f>6*'table CONIFERES'!AH34/100</f>
        <v>0.93</v>
      </c>
      <c r="AN34" s="21">
        <f>12.75*'table CONIFERES'!AH34/100</f>
        <v>1.9762500000000001</v>
      </c>
      <c r="AO34" s="21">
        <f>75*'table CONIFERES'!AH34/100</f>
        <v>11.625</v>
      </c>
      <c r="AP34" s="17"/>
      <c r="AQ34" s="12">
        <f t="shared" si="16"/>
        <v>15.5</v>
      </c>
      <c r="AR34" s="21">
        <f t="shared" si="39"/>
        <v>1.7049999999999999E-2</v>
      </c>
      <c r="AS34" s="21">
        <f t="shared" si="40"/>
        <v>5.1150000000000001E-2</v>
      </c>
      <c r="AT34" s="21">
        <f t="shared" si="41"/>
        <v>0.1426</v>
      </c>
      <c r="AU34" s="21">
        <f t="shared" si="42"/>
        <v>0.22009999999999999</v>
      </c>
      <c r="AV34" s="21">
        <f t="shared" si="43"/>
        <v>0.41385</v>
      </c>
      <c r="AW34" s="21">
        <f t="shared" si="44"/>
        <v>0.87885000000000002</v>
      </c>
      <c r="AX34" s="21">
        <f t="shared" si="45"/>
        <v>5.16615</v>
      </c>
      <c r="AY34" s="21">
        <f t="shared" si="46"/>
        <v>8.6118000000000006</v>
      </c>
      <c r="BA34" s="12">
        <f t="shared" si="17"/>
        <v>15.5</v>
      </c>
      <c r="BB34" s="21">
        <f t="shared" si="47"/>
        <v>9.2999999999999992E-3</v>
      </c>
      <c r="BC34" s="21">
        <f t="shared" si="48"/>
        <v>2.9449999999999997E-2</v>
      </c>
      <c r="BD34" s="21">
        <f t="shared" si="49"/>
        <v>8.0600000000000005E-2</v>
      </c>
      <c r="BE34" s="21">
        <f t="shared" si="50"/>
        <v>0.124</v>
      </c>
      <c r="BF34" s="21">
        <f t="shared" si="51"/>
        <v>0.23250000000000001</v>
      </c>
      <c r="BG34" s="21">
        <f t="shared" si="52"/>
        <v>0.49445</v>
      </c>
      <c r="BH34" s="21">
        <f t="shared" si="53"/>
        <v>2.90625</v>
      </c>
      <c r="BI34" s="21">
        <f t="shared" si="54"/>
        <v>4.84375</v>
      </c>
      <c r="BJ34" s="21">
        <f t="shared" si="55"/>
        <v>6.78125</v>
      </c>
      <c r="BK34" s="4"/>
      <c r="BL34" s="12">
        <f t="shared" si="18"/>
        <v>15.5</v>
      </c>
      <c r="BM34" s="3">
        <f t="shared" si="19"/>
        <v>6.1999999999999998E-3</v>
      </c>
      <c r="BN34" s="3">
        <f t="shared" si="20"/>
        <v>1.8599999999999998E-2</v>
      </c>
      <c r="BO34" s="3">
        <f t="shared" si="21"/>
        <v>5.1150000000000001E-2</v>
      </c>
      <c r="BP34" s="3">
        <f t="shared" si="22"/>
        <v>7.9050000000000009E-2</v>
      </c>
      <c r="BQ34" s="3">
        <f t="shared" si="56"/>
        <v>0.14879999999999999</v>
      </c>
      <c r="BR34" s="3">
        <f t="shared" si="57"/>
        <v>0.31620000000000004</v>
      </c>
      <c r="BS34" s="3">
        <f t="shared" si="23"/>
        <v>1.86</v>
      </c>
      <c r="BT34" s="3">
        <f t="shared" si="24"/>
        <v>3.1</v>
      </c>
      <c r="BU34" s="3">
        <f t="shared" si="25"/>
        <v>4.34</v>
      </c>
      <c r="BV34" s="3">
        <f t="shared" si="26"/>
        <v>5.58</v>
      </c>
      <c r="BW34" s="4"/>
    </row>
    <row r="35" spans="1:75" s="5" customFormat="1" x14ac:dyDescent="0.25">
      <c r="A35" s="12">
        <f t="shared" si="0"/>
        <v>16</v>
      </c>
      <c r="B35" s="11">
        <f t="shared" si="1"/>
        <v>16</v>
      </c>
      <c r="C35" s="16"/>
      <c r="D35" s="12">
        <f t="shared" si="2"/>
        <v>16</v>
      </c>
      <c r="E35" s="15">
        <f t="shared" si="3"/>
        <v>4</v>
      </c>
      <c r="F35" s="8">
        <f t="shared" si="4"/>
        <v>12</v>
      </c>
      <c r="G35" s="16"/>
      <c r="H35" s="12">
        <f t="shared" si="5"/>
        <v>16</v>
      </c>
      <c r="I35" s="9">
        <f t="shared" si="6"/>
        <v>1.3056000000000001</v>
      </c>
      <c r="J35" s="9">
        <f t="shared" si="7"/>
        <v>3.9183999999999997</v>
      </c>
      <c r="K35" s="9">
        <f t="shared" si="8"/>
        <v>10.776</v>
      </c>
      <c r="L35" s="16"/>
      <c r="M35" s="12">
        <f t="shared" si="9"/>
        <v>16</v>
      </c>
      <c r="N35" s="7">
        <f t="shared" si="10"/>
        <v>0.64</v>
      </c>
      <c r="O35" s="7">
        <f t="shared" si="11"/>
        <v>1.92</v>
      </c>
      <c r="P35" s="7">
        <f t="shared" si="12"/>
        <v>5.28</v>
      </c>
      <c r="Q35" s="7">
        <f t="shared" si="27"/>
        <v>8.16</v>
      </c>
      <c r="R35" s="16"/>
      <c r="S35" s="12">
        <f t="shared" si="13"/>
        <v>16</v>
      </c>
      <c r="T35" s="7">
        <f t="shared" si="28"/>
        <v>0.32640000000000002</v>
      </c>
      <c r="U35" s="7">
        <f t="shared" si="29"/>
        <v>0.97920000000000007</v>
      </c>
      <c r="V35" s="7">
        <f t="shared" si="30"/>
        <v>2.6943999999999999</v>
      </c>
      <c r="W35" s="7">
        <f t="shared" si="31"/>
        <v>4.1631999999999998</v>
      </c>
      <c r="X35" s="7">
        <f t="shared" si="32"/>
        <v>7.8367999999999993</v>
      </c>
      <c r="Y35" s="17"/>
      <c r="Z35" s="12">
        <f t="shared" si="14"/>
        <v>16</v>
      </c>
      <c r="AA35" s="7">
        <f t="shared" si="33"/>
        <v>0.16</v>
      </c>
      <c r="AB35" s="7">
        <f t="shared" si="34"/>
        <v>0.48</v>
      </c>
      <c r="AC35" s="7">
        <f t="shared" si="35"/>
        <v>1.32</v>
      </c>
      <c r="AD35" s="7">
        <f t="shared" si="36"/>
        <v>2.04</v>
      </c>
      <c r="AE35" s="7">
        <f t="shared" si="37"/>
        <v>3.84</v>
      </c>
      <c r="AF35" s="7">
        <f t="shared" si="38"/>
        <v>8.16</v>
      </c>
      <c r="AG35" s="23"/>
      <c r="AH35" s="12">
        <f t="shared" si="15"/>
        <v>16</v>
      </c>
      <c r="AI35" s="21">
        <f>0.25*'table CONIFERES'!$AH35/100</f>
        <v>0.04</v>
      </c>
      <c r="AJ35" s="21">
        <f>0.75*'table CONIFERES'!AH35/100</f>
        <v>0.12</v>
      </c>
      <c r="AK35" s="21">
        <f>2.06*'table CONIFERES'!AH35/100</f>
        <v>0.3296</v>
      </c>
      <c r="AL35" s="21">
        <f>3.19*'table CONIFERES'!AH35/100</f>
        <v>0.51039999999999996</v>
      </c>
      <c r="AM35" s="21">
        <f>6*'table CONIFERES'!AH35/100</f>
        <v>0.96</v>
      </c>
      <c r="AN35" s="21">
        <f>12.75*'table CONIFERES'!AH35/100</f>
        <v>2.04</v>
      </c>
      <c r="AO35" s="21">
        <f>75*'table CONIFERES'!AH35/100</f>
        <v>12</v>
      </c>
      <c r="AP35" s="17"/>
      <c r="AQ35" s="12">
        <f t="shared" si="16"/>
        <v>16</v>
      </c>
      <c r="AR35" s="21">
        <f t="shared" si="39"/>
        <v>1.7600000000000001E-2</v>
      </c>
      <c r="AS35" s="21">
        <f t="shared" si="40"/>
        <v>5.28E-2</v>
      </c>
      <c r="AT35" s="21">
        <f t="shared" si="41"/>
        <v>0.1472</v>
      </c>
      <c r="AU35" s="21">
        <f t="shared" si="42"/>
        <v>0.22719999999999999</v>
      </c>
      <c r="AV35" s="21">
        <f t="shared" si="43"/>
        <v>0.42719999999999997</v>
      </c>
      <c r="AW35" s="21">
        <f t="shared" si="44"/>
        <v>0.90720000000000001</v>
      </c>
      <c r="AX35" s="21">
        <f t="shared" si="45"/>
        <v>5.3327999999999998</v>
      </c>
      <c r="AY35" s="21">
        <f t="shared" si="46"/>
        <v>8.8895999999999997</v>
      </c>
      <c r="BA35" s="12">
        <f t="shared" si="17"/>
        <v>16</v>
      </c>
      <c r="BB35" s="21">
        <f t="shared" si="47"/>
        <v>9.5999999999999992E-3</v>
      </c>
      <c r="BC35" s="21">
        <f t="shared" si="48"/>
        <v>3.04E-2</v>
      </c>
      <c r="BD35" s="21">
        <f t="shared" si="49"/>
        <v>8.3199999999999996E-2</v>
      </c>
      <c r="BE35" s="21">
        <f t="shared" si="50"/>
        <v>0.128</v>
      </c>
      <c r="BF35" s="21">
        <f t="shared" si="51"/>
        <v>0.24</v>
      </c>
      <c r="BG35" s="21">
        <f t="shared" si="52"/>
        <v>0.51039999999999996</v>
      </c>
      <c r="BH35" s="21">
        <f t="shared" si="53"/>
        <v>3</v>
      </c>
      <c r="BI35" s="21">
        <f t="shared" si="54"/>
        <v>5</v>
      </c>
      <c r="BJ35" s="21">
        <f t="shared" si="55"/>
        <v>7</v>
      </c>
      <c r="BK35" s="4"/>
      <c r="BL35" s="12">
        <f t="shared" si="18"/>
        <v>16</v>
      </c>
      <c r="BM35" s="3">
        <f t="shared" si="19"/>
        <v>6.4000000000000003E-3</v>
      </c>
      <c r="BN35" s="3">
        <f t="shared" si="20"/>
        <v>1.9199999999999998E-2</v>
      </c>
      <c r="BO35" s="3">
        <f t="shared" si="21"/>
        <v>5.28E-2</v>
      </c>
      <c r="BP35" s="3">
        <f t="shared" si="22"/>
        <v>8.1600000000000006E-2</v>
      </c>
      <c r="BQ35" s="3">
        <f t="shared" si="56"/>
        <v>0.15359999999999999</v>
      </c>
      <c r="BR35" s="3">
        <f t="shared" si="57"/>
        <v>0.32640000000000002</v>
      </c>
      <c r="BS35" s="3">
        <f t="shared" si="23"/>
        <v>1.92</v>
      </c>
      <c r="BT35" s="3">
        <f t="shared" si="24"/>
        <v>3.2</v>
      </c>
      <c r="BU35" s="3">
        <f t="shared" si="25"/>
        <v>4.4800000000000004</v>
      </c>
      <c r="BV35" s="3">
        <f t="shared" si="26"/>
        <v>5.76</v>
      </c>
      <c r="BW35" s="4"/>
    </row>
    <row r="36" spans="1:75" s="5" customFormat="1" x14ac:dyDescent="0.25">
      <c r="A36" s="12">
        <f t="shared" si="0"/>
        <v>16.5</v>
      </c>
      <c r="B36" s="11">
        <f t="shared" si="1"/>
        <v>16.5</v>
      </c>
      <c r="C36" s="16"/>
      <c r="D36" s="12">
        <f t="shared" si="2"/>
        <v>16.5</v>
      </c>
      <c r="E36" s="15">
        <f t="shared" si="3"/>
        <v>4.125</v>
      </c>
      <c r="F36" s="8">
        <f t="shared" si="4"/>
        <v>12.375</v>
      </c>
      <c r="G36" s="16"/>
      <c r="H36" s="12">
        <f t="shared" si="5"/>
        <v>16.5</v>
      </c>
      <c r="I36" s="9">
        <f t="shared" si="6"/>
        <v>1.3464</v>
      </c>
      <c r="J36" s="9">
        <f t="shared" si="7"/>
        <v>4.0408499999999998</v>
      </c>
      <c r="K36" s="9">
        <f t="shared" si="8"/>
        <v>11.112749999999998</v>
      </c>
      <c r="L36" s="16"/>
      <c r="M36" s="12">
        <f t="shared" si="9"/>
        <v>16.5</v>
      </c>
      <c r="N36" s="7">
        <f t="shared" si="10"/>
        <v>0.66</v>
      </c>
      <c r="O36" s="7">
        <f t="shared" si="11"/>
        <v>1.98</v>
      </c>
      <c r="P36" s="7">
        <f t="shared" si="12"/>
        <v>5.4450000000000003</v>
      </c>
      <c r="Q36" s="7">
        <f t="shared" si="27"/>
        <v>8.4149999999999991</v>
      </c>
      <c r="R36" s="16"/>
      <c r="S36" s="12">
        <f t="shared" si="13"/>
        <v>16.5</v>
      </c>
      <c r="T36" s="7">
        <f t="shared" si="28"/>
        <v>0.33660000000000001</v>
      </c>
      <c r="U36" s="7">
        <f t="shared" si="29"/>
        <v>1.0098</v>
      </c>
      <c r="V36" s="7">
        <f t="shared" si="30"/>
        <v>2.7786</v>
      </c>
      <c r="W36" s="7">
        <f t="shared" si="31"/>
        <v>4.2932999999999995</v>
      </c>
      <c r="X36" s="7">
        <f t="shared" si="32"/>
        <v>8.0816999999999997</v>
      </c>
      <c r="Y36" s="17"/>
      <c r="Z36" s="12">
        <f t="shared" si="14"/>
        <v>16.5</v>
      </c>
      <c r="AA36" s="7">
        <f t="shared" si="33"/>
        <v>0.16500000000000001</v>
      </c>
      <c r="AB36" s="7">
        <f t="shared" si="34"/>
        <v>0.495</v>
      </c>
      <c r="AC36" s="7">
        <f t="shared" si="35"/>
        <v>1.3612500000000001</v>
      </c>
      <c r="AD36" s="7">
        <f t="shared" si="36"/>
        <v>2.1037499999999998</v>
      </c>
      <c r="AE36" s="7">
        <f t="shared" si="37"/>
        <v>3.96</v>
      </c>
      <c r="AF36" s="7">
        <f t="shared" si="38"/>
        <v>8.4149999999999991</v>
      </c>
      <c r="AG36" s="23"/>
      <c r="AH36" s="12">
        <f t="shared" si="15"/>
        <v>16.5</v>
      </c>
      <c r="AI36" s="21">
        <f>0.25*'table CONIFERES'!$AH36/100</f>
        <v>4.1250000000000002E-2</v>
      </c>
      <c r="AJ36" s="21">
        <f>0.75*'table CONIFERES'!AH36/100</f>
        <v>0.12375</v>
      </c>
      <c r="AK36" s="21">
        <f>2.06*'table CONIFERES'!AH36/100</f>
        <v>0.33990000000000004</v>
      </c>
      <c r="AL36" s="21">
        <f>3.19*'table CONIFERES'!AH36/100</f>
        <v>0.52634999999999998</v>
      </c>
      <c r="AM36" s="21">
        <f>6*'table CONIFERES'!AH36/100</f>
        <v>0.99</v>
      </c>
      <c r="AN36" s="21">
        <f>12.75*'table CONIFERES'!AH36/100</f>
        <v>2.1037499999999998</v>
      </c>
      <c r="AO36" s="21">
        <f>75*'table CONIFERES'!AH36/100</f>
        <v>12.375</v>
      </c>
      <c r="AP36" s="17"/>
      <c r="AQ36" s="12">
        <f t="shared" si="16"/>
        <v>16.5</v>
      </c>
      <c r="AR36" s="21">
        <f t="shared" si="39"/>
        <v>1.8149999999999999E-2</v>
      </c>
      <c r="AS36" s="21">
        <f t="shared" si="40"/>
        <v>5.4450000000000005E-2</v>
      </c>
      <c r="AT36" s="21">
        <f t="shared" si="41"/>
        <v>0.15180000000000002</v>
      </c>
      <c r="AU36" s="21">
        <f t="shared" si="42"/>
        <v>0.23430000000000001</v>
      </c>
      <c r="AV36" s="21">
        <f t="shared" si="43"/>
        <v>0.44055</v>
      </c>
      <c r="AW36" s="21">
        <f t="shared" si="44"/>
        <v>0.93554999999999988</v>
      </c>
      <c r="AX36" s="21">
        <f t="shared" si="45"/>
        <v>5.4994499999999995</v>
      </c>
      <c r="AY36" s="21">
        <f t="shared" si="46"/>
        <v>9.1674000000000007</v>
      </c>
      <c r="BA36" s="12">
        <f t="shared" si="17"/>
        <v>16.5</v>
      </c>
      <c r="BB36" s="21">
        <f t="shared" si="47"/>
        <v>9.8999999999999991E-3</v>
      </c>
      <c r="BC36" s="21">
        <f t="shared" si="48"/>
        <v>3.1350000000000003E-2</v>
      </c>
      <c r="BD36" s="21">
        <f t="shared" si="49"/>
        <v>8.5800000000000001E-2</v>
      </c>
      <c r="BE36" s="21">
        <f t="shared" si="50"/>
        <v>0.13200000000000001</v>
      </c>
      <c r="BF36" s="21">
        <f t="shared" si="51"/>
        <v>0.2475</v>
      </c>
      <c r="BG36" s="21">
        <f t="shared" si="52"/>
        <v>0.52634999999999998</v>
      </c>
      <c r="BH36" s="21">
        <f t="shared" si="53"/>
        <v>3.09375</v>
      </c>
      <c r="BI36" s="21">
        <f t="shared" si="54"/>
        <v>5.15625</v>
      </c>
      <c r="BJ36" s="21">
        <f t="shared" si="55"/>
        <v>7.21875</v>
      </c>
      <c r="BK36" s="4"/>
      <c r="BL36" s="12">
        <f t="shared" si="18"/>
        <v>16.5</v>
      </c>
      <c r="BM36" s="3">
        <f t="shared" si="19"/>
        <v>6.6E-3</v>
      </c>
      <c r="BN36" s="3">
        <f t="shared" si="20"/>
        <v>1.9799999999999998E-2</v>
      </c>
      <c r="BO36" s="3">
        <f t="shared" si="21"/>
        <v>5.4450000000000005E-2</v>
      </c>
      <c r="BP36" s="3">
        <f t="shared" si="22"/>
        <v>8.4150000000000003E-2</v>
      </c>
      <c r="BQ36" s="3">
        <f t="shared" si="56"/>
        <v>0.15839999999999999</v>
      </c>
      <c r="BR36" s="3">
        <f t="shared" si="57"/>
        <v>0.33660000000000001</v>
      </c>
      <c r="BS36" s="3">
        <f t="shared" si="23"/>
        <v>1.98</v>
      </c>
      <c r="BT36" s="3">
        <f t="shared" si="24"/>
        <v>3.3</v>
      </c>
      <c r="BU36" s="3">
        <f t="shared" si="25"/>
        <v>4.62</v>
      </c>
      <c r="BV36" s="3">
        <f t="shared" si="26"/>
        <v>5.94</v>
      </c>
      <c r="BW36" s="4"/>
    </row>
    <row r="37" spans="1:75" s="5" customFormat="1" x14ac:dyDescent="0.25">
      <c r="A37" s="12">
        <f t="shared" si="0"/>
        <v>17</v>
      </c>
      <c r="B37" s="11">
        <f t="shared" si="1"/>
        <v>17</v>
      </c>
      <c r="C37" s="16"/>
      <c r="D37" s="12">
        <f t="shared" si="2"/>
        <v>17</v>
      </c>
      <c r="E37" s="15">
        <f t="shared" si="3"/>
        <v>4.25</v>
      </c>
      <c r="F37" s="8">
        <f t="shared" si="4"/>
        <v>12.75</v>
      </c>
      <c r="G37" s="16"/>
      <c r="H37" s="12">
        <f t="shared" si="5"/>
        <v>17</v>
      </c>
      <c r="I37" s="9">
        <f t="shared" si="6"/>
        <v>1.3872</v>
      </c>
      <c r="J37" s="9">
        <f t="shared" si="7"/>
        <v>4.1632999999999996</v>
      </c>
      <c r="K37" s="9">
        <f t="shared" si="8"/>
        <v>11.449499999999999</v>
      </c>
      <c r="L37" s="16"/>
      <c r="M37" s="12">
        <f t="shared" si="9"/>
        <v>17</v>
      </c>
      <c r="N37" s="7">
        <f t="shared" si="10"/>
        <v>0.68</v>
      </c>
      <c r="O37" s="7">
        <f t="shared" si="11"/>
        <v>2.04</v>
      </c>
      <c r="P37" s="7">
        <f t="shared" si="12"/>
        <v>5.61</v>
      </c>
      <c r="Q37" s="7">
        <f t="shared" si="27"/>
        <v>8.67</v>
      </c>
      <c r="R37" s="16"/>
      <c r="S37" s="12">
        <f t="shared" si="13"/>
        <v>17</v>
      </c>
      <c r="T37" s="7">
        <f t="shared" si="28"/>
        <v>0.3468</v>
      </c>
      <c r="U37" s="7">
        <f t="shared" si="29"/>
        <v>1.0404</v>
      </c>
      <c r="V37" s="7">
        <f t="shared" si="30"/>
        <v>2.8627999999999996</v>
      </c>
      <c r="W37" s="7">
        <f t="shared" si="31"/>
        <v>4.4234</v>
      </c>
      <c r="X37" s="7">
        <f t="shared" si="32"/>
        <v>8.3265999999999991</v>
      </c>
      <c r="Y37" s="17"/>
      <c r="Z37" s="12">
        <f t="shared" si="14"/>
        <v>17</v>
      </c>
      <c r="AA37" s="7">
        <f t="shared" si="33"/>
        <v>0.17</v>
      </c>
      <c r="AB37" s="7">
        <f t="shared" si="34"/>
        <v>0.51</v>
      </c>
      <c r="AC37" s="7">
        <f t="shared" si="35"/>
        <v>1.4025000000000001</v>
      </c>
      <c r="AD37" s="7">
        <f t="shared" si="36"/>
        <v>2.1675</v>
      </c>
      <c r="AE37" s="7">
        <f t="shared" si="37"/>
        <v>4.08</v>
      </c>
      <c r="AF37" s="7">
        <f t="shared" si="38"/>
        <v>8.67</v>
      </c>
      <c r="AG37" s="23"/>
      <c r="AH37" s="12">
        <f t="shared" si="15"/>
        <v>17</v>
      </c>
      <c r="AI37" s="21">
        <f>0.25*'table CONIFERES'!$AH37/100</f>
        <v>4.2500000000000003E-2</v>
      </c>
      <c r="AJ37" s="21">
        <f>0.75*'table CONIFERES'!AH37/100</f>
        <v>0.1275</v>
      </c>
      <c r="AK37" s="21">
        <f>2.06*'table CONIFERES'!AH37/100</f>
        <v>0.35020000000000001</v>
      </c>
      <c r="AL37" s="21">
        <f>3.19*'table CONIFERES'!AH37/100</f>
        <v>0.5423</v>
      </c>
      <c r="AM37" s="21">
        <f>6*'table CONIFERES'!AH37/100</f>
        <v>1.02</v>
      </c>
      <c r="AN37" s="21">
        <f>12.75*'table CONIFERES'!AH37/100</f>
        <v>2.1675</v>
      </c>
      <c r="AO37" s="21">
        <f>75*'table CONIFERES'!AH37/100</f>
        <v>12.75</v>
      </c>
      <c r="AP37" s="17"/>
      <c r="AQ37" s="12">
        <f t="shared" si="16"/>
        <v>17</v>
      </c>
      <c r="AR37" s="21">
        <f t="shared" si="39"/>
        <v>1.8700000000000001E-2</v>
      </c>
      <c r="AS37" s="21">
        <f t="shared" si="40"/>
        <v>5.6100000000000004E-2</v>
      </c>
      <c r="AT37" s="21">
        <f t="shared" si="41"/>
        <v>0.15640000000000001</v>
      </c>
      <c r="AU37" s="21">
        <f t="shared" si="42"/>
        <v>0.2414</v>
      </c>
      <c r="AV37" s="21">
        <f t="shared" si="43"/>
        <v>0.45390000000000003</v>
      </c>
      <c r="AW37" s="21">
        <f t="shared" si="44"/>
        <v>0.96389999999999998</v>
      </c>
      <c r="AX37" s="21">
        <f t="shared" si="45"/>
        <v>5.6661000000000001</v>
      </c>
      <c r="AY37" s="21">
        <f t="shared" si="46"/>
        <v>9.4451999999999998</v>
      </c>
      <c r="BA37" s="12">
        <f t="shared" si="17"/>
        <v>17</v>
      </c>
      <c r="BB37" s="21">
        <f t="shared" si="47"/>
        <v>1.0200000000000001E-2</v>
      </c>
      <c r="BC37" s="21">
        <f t="shared" si="48"/>
        <v>3.2300000000000002E-2</v>
      </c>
      <c r="BD37" s="21">
        <f t="shared" si="49"/>
        <v>8.8399999999999992E-2</v>
      </c>
      <c r="BE37" s="21">
        <f t="shared" si="50"/>
        <v>0.13600000000000001</v>
      </c>
      <c r="BF37" s="21">
        <f t="shared" si="51"/>
        <v>0.255</v>
      </c>
      <c r="BG37" s="21">
        <f t="shared" si="52"/>
        <v>0.5423</v>
      </c>
      <c r="BH37" s="21">
        <f t="shared" si="53"/>
        <v>3.1875</v>
      </c>
      <c r="BI37" s="21">
        <f t="shared" si="54"/>
        <v>5.3125</v>
      </c>
      <c r="BJ37" s="21">
        <f t="shared" si="55"/>
        <v>7.4375</v>
      </c>
      <c r="BK37" s="4"/>
      <c r="BL37" s="12">
        <f t="shared" si="18"/>
        <v>17</v>
      </c>
      <c r="BM37" s="3">
        <f t="shared" si="19"/>
        <v>6.8000000000000005E-3</v>
      </c>
      <c r="BN37" s="3">
        <f t="shared" si="20"/>
        <v>2.0400000000000001E-2</v>
      </c>
      <c r="BO37" s="3">
        <f t="shared" si="21"/>
        <v>5.6100000000000004E-2</v>
      </c>
      <c r="BP37" s="3">
        <f t="shared" si="22"/>
        <v>8.6699999999999999E-2</v>
      </c>
      <c r="BQ37" s="3">
        <f t="shared" si="56"/>
        <v>0.16320000000000001</v>
      </c>
      <c r="BR37" s="3">
        <f t="shared" si="57"/>
        <v>0.3468</v>
      </c>
      <c r="BS37" s="3">
        <f t="shared" si="23"/>
        <v>2.04</v>
      </c>
      <c r="BT37" s="3">
        <f t="shared" si="24"/>
        <v>3.4</v>
      </c>
      <c r="BU37" s="3">
        <f t="shared" si="25"/>
        <v>4.76</v>
      </c>
      <c r="BV37" s="3">
        <f t="shared" si="26"/>
        <v>6.12</v>
      </c>
      <c r="BW37" s="4"/>
    </row>
    <row r="38" spans="1:75" s="5" customFormat="1" x14ac:dyDescent="0.25">
      <c r="A38" s="12">
        <f t="shared" si="0"/>
        <v>17.5</v>
      </c>
      <c r="B38" s="11">
        <f t="shared" si="1"/>
        <v>17.5</v>
      </c>
      <c r="C38" s="16"/>
      <c r="D38" s="12">
        <f t="shared" si="2"/>
        <v>17.5</v>
      </c>
      <c r="E38" s="15">
        <f t="shared" si="3"/>
        <v>4.375</v>
      </c>
      <c r="F38" s="8">
        <f t="shared" si="4"/>
        <v>13.125</v>
      </c>
      <c r="G38" s="16"/>
      <c r="H38" s="12">
        <f t="shared" si="5"/>
        <v>17.5</v>
      </c>
      <c r="I38" s="9">
        <f t="shared" si="6"/>
        <v>1.4280000000000002</v>
      </c>
      <c r="J38" s="9">
        <f t="shared" si="7"/>
        <v>4.2857500000000002</v>
      </c>
      <c r="K38" s="9">
        <f t="shared" si="8"/>
        <v>11.786250000000001</v>
      </c>
      <c r="L38" s="16"/>
      <c r="M38" s="12">
        <f t="shared" si="9"/>
        <v>17.5</v>
      </c>
      <c r="N38" s="7">
        <f t="shared" si="10"/>
        <v>0.7</v>
      </c>
      <c r="O38" s="7">
        <f t="shared" si="11"/>
        <v>2.1</v>
      </c>
      <c r="P38" s="7">
        <f t="shared" si="12"/>
        <v>5.7750000000000004</v>
      </c>
      <c r="Q38" s="7">
        <f t="shared" si="27"/>
        <v>8.9250000000000007</v>
      </c>
      <c r="R38" s="16"/>
      <c r="S38" s="12">
        <f t="shared" si="13"/>
        <v>17.5</v>
      </c>
      <c r="T38" s="7">
        <f t="shared" si="28"/>
        <v>0.35700000000000004</v>
      </c>
      <c r="U38" s="7">
        <f t="shared" si="29"/>
        <v>1.0710000000000002</v>
      </c>
      <c r="V38" s="7">
        <f t="shared" si="30"/>
        <v>2.9470000000000001</v>
      </c>
      <c r="W38" s="7">
        <f t="shared" si="31"/>
        <v>4.5534999999999997</v>
      </c>
      <c r="X38" s="7">
        <f t="shared" si="32"/>
        <v>8.5715000000000003</v>
      </c>
      <c r="Y38" s="17"/>
      <c r="Z38" s="12">
        <f t="shared" si="14"/>
        <v>17.5</v>
      </c>
      <c r="AA38" s="7">
        <f t="shared" si="33"/>
        <v>0.17499999999999999</v>
      </c>
      <c r="AB38" s="7">
        <f t="shared" si="34"/>
        <v>0.52500000000000002</v>
      </c>
      <c r="AC38" s="7">
        <f t="shared" si="35"/>
        <v>1.4437500000000001</v>
      </c>
      <c r="AD38" s="7">
        <f t="shared" si="36"/>
        <v>2.2312500000000002</v>
      </c>
      <c r="AE38" s="7">
        <f t="shared" si="37"/>
        <v>4.2</v>
      </c>
      <c r="AF38" s="7">
        <f t="shared" si="38"/>
        <v>8.9250000000000007</v>
      </c>
      <c r="AG38" s="23"/>
      <c r="AH38" s="12">
        <f t="shared" si="15"/>
        <v>17.5</v>
      </c>
      <c r="AI38" s="21">
        <f>0.25*'table CONIFERES'!$AH38/100</f>
        <v>4.3749999999999997E-2</v>
      </c>
      <c r="AJ38" s="21">
        <f>0.75*'table CONIFERES'!AH38/100</f>
        <v>0.13125000000000001</v>
      </c>
      <c r="AK38" s="21">
        <f>2.06*'table CONIFERES'!AH38/100</f>
        <v>0.36050000000000004</v>
      </c>
      <c r="AL38" s="21">
        <f>3.19*'table CONIFERES'!AH38/100</f>
        <v>0.55824999999999991</v>
      </c>
      <c r="AM38" s="21">
        <f>6*'table CONIFERES'!AH38/100</f>
        <v>1.05</v>
      </c>
      <c r="AN38" s="21">
        <f>12.75*'table CONIFERES'!AH38/100</f>
        <v>2.2312500000000002</v>
      </c>
      <c r="AO38" s="21">
        <f>75*'table CONIFERES'!AH38/100</f>
        <v>13.125</v>
      </c>
      <c r="AP38" s="17"/>
      <c r="AQ38" s="12">
        <f t="shared" si="16"/>
        <v>17.5</v>
      </c>
      <c r="AR38" s="21">
        <f t="shared" si="39"/>
        <v>1.925E-2</v>
      </c>
      <c r="AS38" s="21">
        <f t="shared" si="40"/>
        <v>5.7750000000000003E-2</v>
      </c>
      <c r="AT38" s="21">
        <f t="shared" si="41"/>
        <v>0.161</v>
      </c>
      <c r="AU38" s="21">
        <f t="shared" si="42"/>
        <v>0.24849999999999997</v>
      </c>
      <c r="AV38" s="21">
        <f t="shared" si="43"/>
        <v>0.46725</v>
      </c>
      <c r="AW38" s="21">
        <f t="shared" si="44"/>
        <v>0.99224999999999997</v>
      </c>
      <c r="AX38" s="21">
        <f t="shared" si="45"/>
        <v>5.8327499999999999</v>
      </c>
      <c r="AY38" s="21">
        <f t="shared" si="46"/>
        <v>9.7230000000000008</v>
      </c>
      <c r="BA38" s="12">
        <f t="shared" si="17"/>
        <v>17.5</v>
      </c>
      <c r="BB38" s="21">
        <f t="shared" si="47"/>
        <v>1.0500000000000001E-2</v>
      </c>
      <c r="BC38" s="21">
        <f t="shared" si="48"/>
        <v>3.3250000000000002E-2</v>
      </c>
      <c r="BD38" s="21">
        <f t="shared" si="49"/>
        <v>9.0999999999999998E-2</v>
      </c>
      <c r="BE38" s="21">
        <f t="shared" si="50"/>
        <v>0.14000000000000001</v>
      </c>
      <c r="BF38" s="21">
        <f t="shared" si="51"/>
        <v>0.26250000000000001</v>
      </c>
      <c r="BG38" s="21">
        <f t="shared" si="52"/>
        <v>0.55824999999999991</v>
      </c>
      <c r="BH38" s="21">
        <f t="shared" si="53"/>
        <v>3.28125</v>
      </c>
      <c r="BI38" s="21">
        <f t="shared" si="54"/>
        <v>5.46875</v>
      </c>
      <c r="BJ38" s="21">
        <f t="shared" si="55"/>
        <v>7.65625</v>
      </c>
      <c r="BK38" s="4"/>
      <c r="BL38" s="12">
        <f t="shared" si="18"/>
        <v>17.5</v>
      </c>
      <c r="BM38" s="3">
        <f t="shared" si="19"/>
        <v>7.000000000000001E-3</v>
      </c>
      <c r="BN38" s="3">
        <f t="shared" si="20"/>
        <v>2.1000000000000001E-2</v>
      </c>
      <c r="BO38" s="3">
        <f t="shared" si="21"/>
        <v>5.7750000000000003E-2</v>
      </c>
      <c r="BP38" s="3">
        <f t="shared" si="22"/>
        <v>8.925000000000001E-2</v>
      </c>
      <c r="BQ38" s="3">
        <f t="shared" si="56"/>
        <v>0.16800000000000001</v>
      </c>
      <c r="BR38" s="3">
        <f t="shared" si="57"/>
        <v>0.35700000000000004</v>
      </c>
      <c r="BS38" s="3">
        <f t="shared" si="23"/>
        <v>2.1</v>
      </c>
      <c r="BT38" s="3">
        <f t="shared" si="24"/>
        <v>3.5</v>
      </c>
      <c r="BU38" s="3">
        <f t="shared" si="25"/>
        <v>4.9000000000000004</v>
      </c>
      <c r="BV38" s="20">
        <f t="shared" si="26"/>
        <v>6.3</v>
      </c>
      <c r="BW38" s="4"/>
    </row>
    <row r="39" spans="1:75" s="5" customFormat="1" x14ac:dyDescent="0.25">
      <c r="A39" s="12">
        <f t="shared" si="0"/>
        <v>18</v>
      </c>
      <c r="B39" s="11">
        <f t="shared" si="1"/>
        <v>18</v>
      </c>
      <c r="C39" s="16"/>
      <c r="D39" s="12">
        <f t="shared" si="2"/>
        <v>18</v>
      </c>
      <c r="E39" s="15">
        <f t="shared" si="3"/>
        <v>4.5</v>
      </c>
      <c r="F39" s="8">
        <f t="shared" si="4"/>
        <v>13.5</v>
      </c>
      <c r="G39" s="16"/>
      <c r="H39" s="12">
        <f t="shared" si="5"/>
        <v>18</v>
      </c>
      <c r="I39" s="9">
        <f t="shared" si="6"/>
        <v>1.4687999999999999</v>
      </c>
      <c r="J39" s="9">
        <f t="shared" si="7"/>
        <v>4.4081999999999999</v>
      </c>
      <c r="K39" s="9">
        <f t="shared" si="8"/>
        <v>12.122999999999999</v>
      </c>
      <c r="L39" s="16"/>
      <c r="M39" s="12">
        <f t="shared" si="9"/>
        <v>18</v>
      </c>
      <c r="N39" s="7">
        <f t="shared" si="10"/>
        <v>0.72</v>
      </c>
      <c r="O39" s="7">
        <f t="shared" si="11"/>
        <v>2.16</v>
      </c>
      <c r="P39" s="7">
        <f t="shared" si="12"/>
        <v>5.94</v>
      </c>
      <c r="Q39" s="7">
        <f t="shared" si="27"/>
        <v>9.18</v>
      </c>
      <c r="R39" s="16"/>
      <c r="S39" s="12">
        <f t="shared" si="13"/>
        <v>18</v>
      </c>
      <c r="T39" s="7">
        <f t="shared" si="28"/>
        <v>0.36719999999999997</v>
      </c>
      <c r="U39" s="7">
        <f t="shared" si="29"/>
        <v>1.1015999999999999</v>
      </c>
      <c r="V39" s="7">
        <f t="shared" si="30"/>
        <v>3.0312000000000001</v>
      </c>
      <c r="W39" s="7">
        <f t="shared" si="31"/>
        <v>4.6836000000000002</v>
      </c>
      <c r="X39" s="7">
        <f t="shared" si="32"/>
        <v>8.8163999999999998</v>
      </c>
      <c r="Y39" s="17"/>
      <c r="Z39" s="12">
        <f t="shared" si="14"/>
        <v>18</v>
      </c>
      <c r="AA39" s="7">
        <f t="shared" si="33"/>
        <v>0.18</v>
      </c>
      <c r="AB39" s="7">
        <f t="shared" si="34"/>
        <v>0.54</v>
      </c>
      <c r="AC39" s="7">
        <f t="shared" si="35"/>
        <v>1.4850000000000001</v>
      </c>
      <c r="AD39" s="7">
        <f t="shared" si="36"/>
        <v>2.2949999999999999</v>
      </c>
      <c r="AE39" s="7">
        <f t="shared" si="37"/>
        <v>4.32</v>
      </c>
      <c r="AF39" s="7">
        <f t="shared" si="38"/>
        <v>9.18</v>
      </c>
      <c r="AG39" s="23"/>
      <c r="AH39" s="12">
        <f t="shared" si="15"/>
        <v>18</v>
      </c>
      <c r="AI39" s="21">
        <f>0.25*'table CONIFERES'!$AH39/100</f>
        <v>4.4999999999999998E-2</v>
      </c>
      <c r="AJ39" s="21">
        <f>0.75*'table CONIFERES'!AH39/100</f>
        <v>0.13500000000000001</v>
      </c>
      <c r="AK39" s="21">
        <f>2.06*'table CONIFERES'!AH39/100</f>
        <v>0.37079999999999996</v>
      </c>
      <c r="AL39" s="21">
        <f>3.19*'table CONIFERES'!AH39/100</f>
        <v>0.57420000000000004</v>
      </c>
      <c r="AM39" s="21">
        <f>6*'table CONIFERES'!AH39/100</f>
        <v>1.08</v>
      </c>
      <c r="AN39" s="21">
        <f>12.75*'table CONIFERES'!AH39/100</f>
        <v>2.2949999999999999</v>
      </c>
      <c r="AO39" s="21">
        <f>75*'table CONIFERES'!AH39/100</f>
        <v>13.5</v>
      </c>
      <c r="AP39" s="17"/>
      <c r="AQ39" s="12">
        <f t="shared" si="16"/>
        <v>18</v>
      </c>
      <c r="AR39" s="21">
        <f t="shared" si="39"/>
        <v>1.9799999999999998E-2</v>
      </c>
      <c r="AS39" s="21">
        <f t="shared" si="40"/>
        <v>5.9400000000000001E-2</v>
      </c>
      <c r="AT39" s="21">
        <f t="shared" si="41"/>
        <v>0.16560000000000002</v>
      </c>
      <c r="AU39" s="21">
        <f t="shared" si="42"/>
        <v>0.25559999999999999</v>
      </c>
      <c r="AV39" s="21">
        <f t="shared" si="43"/>
        <v>0.48060000000000003</v>
      </c>
      <c r="AW39" s="21">
        <f t="shared" si="44"/>
        <v>1.0206</v>
      </c>
      <c r="AX39" s="21">
        <f t="shared" si="45"/>
        <v>5.9993999999999996</v>
      </c>
      <c r="AY39" s="21">
        <f t="shared" si="46"/>
        <v>10.0008</v>
      </c>
      <c r="BA39" s="12">
        <f t="shared" si="17"/>
        <v>18</v>
      </c>
      <c r="BB39" s="21">
        <f t="shared" si="47"/>
        <v>1.0800000000000001E-2</v>
      </c>
      <c r="BC39" s="21">
        <f t="shared" si="48"/>
        <v>3.4200000000000001E-2</v>
      </c>
      <c r="BD39" s="21">
        <f t="shared" si="49"/>
        <v>9.3599999999999989E-2</v>
      </c>
      <c r="BE39" s="21">
        <f t="shared" si="50"/>
        <v>0.14400000000000002</v>
      </c>
      <c r="BF39" s="21">
        <f t="shared" si="51"/>
        <v>0.27</v>
      </c>
      <c r="BG39" s="21">
        <f t="shared" si="52"/>
        <v>0.57420000000000004</v>
      </c>
      <c r="BH39" s="21">
        <f t="shared" si="53"/>
        <v>3.375</v>
      </c>
      <c r="BI39" s="21">
        <f t="shared" si="54"/>
        <v>5.625</v>
      </c>
      <c r="BJ39" s="21">
        <f t="shared" si="55"/>
        <v>7.875</v>
      </c>
      <c r="BK39" s="4"/>
      <c r="BL39" s="12">
        <f t="shared" si="18"/>
        <v>18</v>
      </c>
      <c r="BM39" s="3">
        <f t="shared" si="19"/>
        <v>7.1999999999999998E-3</v>
      </c>
      <c r="BN39" s="3">
        <f t="shared" si="20"/>
        <v>2.1600000000000001E-2</v>
      </c>
      <c r="BO39" s="3">
        <f t="shared" si="21"/>
        <v>5.9400000000000001E-2</v>
      </c>
      <c r="BP39" s="3">
        <f t="shared" si="22"/>
        <v>9.1799999999999993E-2</v>
      </c>
      <c r="BQ39" s="3">
        <f t="shared" si="56"/>
        <v>0.17280000000000001</v>
      </c>
      <c r="BR39" s="3">
        <f t="shared" si="57"/>
        <v>0.36719999999999997</v>
      </c>
      <c r="BS39" s="3">
        <f t="shared" si="23"/>
        <v>2.16</v>
      </c>
      <c r="BT39" s="3">
        <f t="shared" si="24"/>
        <v>3.6</v>
      </c>
      <c r="BU39" s="3">
        <f t="shared" si="25"/>
        <v>5.04</v>
      </c>
      <c r="BV39" s="3">
        <f t="shared" si="26"/>
        <v>6.48</v>
      </c>
      <c r="BW39" s="4"/>
    </row>
    <row r="40" spans="1:75" s="5" customFormat="1" x14ac:dyDescent="0.25">
      <c r="A40" s="12">
        <f t="shared" si="0"/>
        <v>18.5</v>
      </c>
      <c r="B40" s="11">
        <f t="shared" si="1"/>
        <v>18.5</v>
      </c>
      <c r="C40" s="16"/>
      <c r="D40" s="12">
        <f t="shared" si="2"/>
        <v>18.5</v>
      </c>
      <c r="E40" s="15">
        <f t="shared" si="3"/>
        <v>4.625</v>
      </c>
      <c r="F40" s="8">
        <f t="shared" si="4"/>
        <v>13.875</v>
      </c>
      <c r="G40" s="16"/>
      <c r="H40" s="12">
        <f t="shared" si="5"/>
        <v>18.5</v>
      </c>
      <c r="I40" s="9">
        <f t="shared" si="6"/>
        <v>1.5096000000000001</v>
      </c>
      <c r="J40" s="9">
        <f t="shared" si="7"/>
        <v>4.5306499999999996</v>
      </c>
      <c r="K40" s="9">
        <f t="shared" si="8"/>
        <v>12.45975</v>
      </c>
      <c r="L40" s="16"/>
      <c r="M40" s="12">
        <f t="shared" si="9"/>
        <v>18.5</v>
      </c>
      <c r="N40" s="7">
        <f t="shared" si="10"/>
        <v>0.74</v>
      </c>
      <c r="O40" s="7">
        <f t="shared" si="11"/>
        <v>2.2200000000000002</v>
      </c>
      <c r="P40" s="7">
        <f t="shared" si="12"/>
        <v>6.1050000000000004</v>
      </c>
      <c r="Q40" s="7">
        <f t="shared" si="27"/>
        <v>9.4350000000000005</v>
      </c>
      <c r="R40" s="16"/>
      <c r="S40" s="12">
        <f t="shared" si="13"/>
        <v>18.5</v>
      </c>
      <c r="T40" s="7">
        <f t="shared" si="28"/>
        <v>0.37740000000000001</v>
      </c>
      <c r="U40" s="7">
        <f t="shared" si="29"/>
        <v>1.1322000000000001</v>
      </c>
      <c r="V40" s="7">
        <f t="shared" si="30"/>
        <v>3.1154000000000002</v>
      </c>
      <c r="W40" s="7">
        <f t="shared" si="31"/>
        <v>4.8136999999999999</v>
      </c>
      <c r="X40" s="7">
        <f t="shared" si="32"/>
        <v>9.0612999999999992</v>
      </c>
      <c r="Y40" s="17"/>
      <c r="Z40" s="12">
        <f t="shared" si="14"/>
        <v>18.5</v>
      </c>
      <c r="AA40" s="7">
        <f t="shared" si="33"/>
        <v>0.185</v>
      </c>
      <c r="AB40" s="7">
        <f t="shared" si="34"/>
        <v>0.55500000000000005</v>
      </c>
      <c r="AC40" s="7">
        <f t="shared" si="35"/>
        <v>1.5262500000000001</v>
      </c>
      <c r="AD40" s="7">
        <f t="shared" si="36"/>
        <v>2.3587500000000001</v>
      </c>
      <c r="AE40" s="7">
        <f t="shared" si="37"/>
        <v>4.4400000000000004</v>
      </c>
      <c r="AF40" s="7">
        <f t="shared" si="38"/>
        <v>9.4350000000000005</v>
      </c>
      <c r="AG40" s="23"/>
      <c r="AH40" s="12">
        <f t="shared" si="15"/>
        <v>18.5</v>
      </c>
      <c r="AI40" s="21">
        <f>0.25*'table CONIFERES'!$AH40/100</f>
        <v>4.6249999999999999E-2</v>
      </c>
      <c r="AJ40" s="21">
        <f>0.75*'table CONIFERES'!AH40/100</f>
        <v>0.13875000000000001</v>
      </c>
      <c r="AK40" s="21">
        <f>2.06*'table CONIFERES'!AH40/100</f>
        <v>0.38109999999999999</v>
      </c>
      <c r="AL40" s="21">
        <f>3.19*'table CONIFERES'!AH40/100</f>
        <v>0.59014999999999995</v>
      </c>
      <c r="AM40" s="21">
        <f>6*'table CONIFERES'!AH40/100</f>
        <v>1.1100000000000001</v>
      </c>
      <c r="AN40" s="21">
        <f>12.75*'table CONIFERES'!AH40/100</f>
        <v>2.3587500000000001</v>
      </c>
      <c r="AO40" s="21">
        <f>75*'table CONIFERES'!AH40/100</f>
        <v>13.875</v>
      </c>
      <c r="AP40" s="17"/>
      <c r="AQ40" s="12">
        <f t="shared" si="16"/>
        <v>18.5</v>
      </c>
      <c r="AR40" s="21">
        <f t="shared" si="39"/>
        <v>2.035E-2</v>
      </c>
      <c r="AS40" s="21">
        <f t="shared" si="40"/>
        <v>6.1050000000000007E-2</v>
      </c>
      <c r="AT40" s="21">
        <f t="shared" si="41"/>
        <v>0.17019999999999999</v>
      </c>
      <c r="AU40" s="21">
        <f t="shared" si="42"/>
        <v>0.26269999999999999</v>
      </c>
      <c r="AV40" s="21">
        <f t="shared" si="43"/>
        <v>0.49394999999999994</v>
      </c>
      <c r="AW40" s="21">
        <f t="shared" si="44"/>
        <v>1.04895</v>
      </c>
      <c r="AX40" s="21">
        <f t="shared" si="45"/>
        <v>6.1660500000000003</v>
      </c>
      <c r="AY40" s="21">
        <f t="shared" si="46"/>
        <v>10.278600000000001</v>
      </c>
      <c r="BA40" s="12">
        <f t="shared" si="17"/>
        <v>18.5</v>
      </c>
      <c r="BB40" s="21">
        <f t="shared" si="47"/>
        <v>1.1099999999999999E-2</v>
      </c>
      <c r="BC40" s="21">
        <f t="shared" si="48"/>
        <v>3.5150000000000001E-2</v>
      </c>
      <c r="BD40" s="21">
        <f t="shared" si="49"/>
        <v>9.6200000000000008E-2</v>
      </c>
      <c r="BE40" s="21">
        <f t="shared" si="50"/>
        <v>0.14800000000000002</v>
      </c>
      <c r="BF40" s="21">
        <f t="shared" si="51"/>
        <v>0.27750000000000002</v>
      </c>
      <c r="BG40" s="21">
        <f t="shared" si="52"/>
        <v>0.59014999999999995</v>
      </c>
      <c r="BH40" s="21">
        <f t="shared" si="53"/>
        <v>3.46875</v>
      </c>
      <c r="BI40" s="21">
        <f t="shared" si="54"/>
        <v>5.78125</v>
      </c>
      <c r="BJ40" s="21">
        <f t="shared" si="55"/>
        <v>8.09375</v>
      </c>
      <c r="BK40" s="4"/>
      <c r="BL40" s="12">
        <f t="shared" si="18"/>
        <v>18.5</v>
      </c>
      <c r="BM40" s="3">
        <f t="shared" si="19"/>
        <v>7.4000000000000003E-3</v>
      </c>
      <c r="BN40" s="3">
        <f t="shared" si="20"/>
        <v>2.2199999999999998E-2</v>
      </c>
      <c r="BO40" s="3">
        <f t="shared" si="21"/>
        <v>6.1050000000000007E-2</v>
      </c>
      <c r="BP40" s="3">
        <f t="shared" si="22"/>
        <v>9.4350000000000003E-2</v>
      </c>
      <c r="BQ40" s="3">
        <f t="shared" si="56"/>
        <v>0.17759999999999998</v>
      </c>
      <c r="BR40" s="3">
        <f t="shared" si="57"/>
        <v>0.37740000000000001</v>
      </c>
      <c r="BS40" s="3">
        <f t="shared" si="23"/>
        <v>2.2200000000000002</v>
      </c>
      <c r="BT40" s="3">
        <f t="shared" si="24"/>
        <v>3.7</v>
      </c>
      <c r="BU40" s="3">
        <f t="shared" si="25"/>
        <v>5.18</v>
      </c>
      <c r="BV40" s="3">
        <f t="shared" si="26"/>
        <v>6.66</v>
      </c>
      <c r="BW40" s="4"/>
    </row>
    <row r="41" spans="1:75" s="5" customFormat="1" x14ac:dyDescent="0.25">
      <c r="A41" s="12">
        <f t="shared" si="0"/>
        <v>19</v>
      </c>
      <c r="B41" s="11">
        <f t="shared" si="1"/>
        <v>19</v>
      </c>
      <c r="C41" s="16"/>
      <c r="D41" s="12">
        <f t="shared" si="2"/>
        <v>19</v>
      </c>
      <c r="E41" s="15">
        <f t="shared" si="3"/>
        <v>4.75</v>
      </c>
      <c r="F41" s="8">
        <f t="shared" si="4"/>
        <v>14.25</v>
      </c>
      <c r="G41" s="16"/>
      <c r="H41" s="12">
        <f t="shared" si="5"/>
        <v>19</v>
      </c>
      <c r="I41" s="9">
        <f t="shared" si="6"/>
        <v>1.5504</v>
      </c>
      <c r="J41" s="9">
        <f t="shared" si="7"/>
        <v>4.6530999999999993</v>
      </c>
      <c r="K41" s="9">
        <f t="shared" si="8"/>
        <v>12.796499999999998</v>
      </c>
      <c r="L41" s="16"/>
      <c r="M41" s="12">
        <f t="shared" si="9"/>
        <v>19</v>
      </c>
      <c r="N41" s="7">
        <f t="shared" si="10"/>
        <v>0.76</v>
      </c>
      <c r="O41" s="7">
        <f t="shared" si="11"/>
        <v>2.2799999999999998</v>
      </c>
      <c r="P41" s="7">
        <f t="shared" si="12"/>
        <v>6.27</v>
      </c>
      <c r="Q41" s="7">
        <f t="shared" si="27"/>
        <v>9.69</v>
      </c>
      <c r="R41" s="16"/>
      <c r="S41" s="12">
        <f t="shared" si="13"/>
        <v>19</v>
      </c>
      <c r="T41" s="7">
        <f t="shared" si="28"/>
        <v>0.3876</v>
      </c>
      <c r="U41" s="7">
        <f t="shared" si="29"/>
        <v>1.1628000000000001</v>
      </c>
      <c r="V41" s="7">
        <f t="shared" si="30"/>
        <v>3.1995999999999998</v>
      </c>
      <c r="W41" s="7">
        <f t="shared" si="31"/>
        <v>4.9437999999999995</v>
      </c>
      <c r="X41" s="7">
        <f t="shared" si="32"/>
        <v>9.3061999999999987</v>
      </c>
      <c r="Y41" s="17"/>
      <c r="Z41" s="12">
        <f t="shared" si="14"/>
        <v>19</v>
      </c>
      <c r="AA41" s="7">
        <f t="shared" si="33"/>
        <v>0.19</v>
      </c>
      <c r="AB41" s="7">
        <f t="shared" si="34"/>
        <v>0.56999999999999995</v>
      </c>
      <c r="AC41" s="7">
        <f t="shared" si="35"/>
        <v>1.5674999999999999</v>
      </c>
      <c r="AD41" s="7">
        <f t="shared" si="36"/>
        <v>2.4224999999999999</v>
      </c>
      <c r="AE41" s="7">
        <f t="shared" si="37"/>
        <v>4.5599999999999996</v>
      </c>
      <c r="AF41" s="7">
        <f t="shared" si="38"/>
        <v>9.69</v>
      </c>
      <c r="AG41" s="23"/>
      <c r="AH41" s="12">
        <f t="shared" si="15"/>
        <v>19</v>
      </c>
      <c r="AI41" s="21">
        <f>0.25*'table CONIFERES'!$AH41/100</f>
        <v>4.7500000000000001E-2</v>
      </c>
      <c r="AJ41" s="21">
        <f>0.75*'table CONIFERES'!AH41/100</f>
        <v>0.14249999999999999</v>
      </c>
      <c r="AK41" s="21">
        <f>2.06*'table CONIFERES'!AH41/100</f>
        <v>0.39140000000000003</v>
      </c>
      <c r="AL41" s="21">
        <f>3.19*'table CONIFERES'!AH41/100</f>
        <v>0.60609999999999997</v>
      </c>
      <c r="AM41" s="21">
        <f>6*'table CONIFERES'!AH41/100</f>
        <v>1.1399999999999999</v>
      </c>
      <c r="AN41" s="21">
        <f>12.75*'table CONIFERES'!AH41/100</f>
        <v>2.4224999999999999</v>
      </c>
      <c r="AO41" s="21">
        <f>75*'table CONIFERES'!AH41/100</f>
        <v>14.25</v>
      </c>
      <c r="AP41" s="17"/>
      <c r="AQ41" s="12">
        <f t="shared" si="16"/>
        <v>19</v>
      </c>
      <c r="AR41" s="21">
        <f t="shared" si="39"/>
        <v>2.0899999999999998E-2</v>
      </c>
      <c r="AS41" s="21">
        <f t="shared" si="40"/>
        <v>6.2700000000000006E-2</v>
      </c>
      <c r="AT41" s="21">
        <f t="shared" si="41"/>
        <v>0.17480000000000001</v>
      </c>
      <c r="AU41" s="21">
        <f t="shared" si="42"/>
        <v>0.26979999999999998</v>
      </c>
      <c r="AV41" s="21">
        <f t="shared" si="43"/>
        <v>0.50729999999999997</v>
      </c>
      <c r="AW41" s="21">
        <f t="shared" si="44"/>
        <v>1.0773000000000001</v>
      </c>
      <c r="AX41" s="21">
        <f t="shared" si="45"/>
        <v>6.3327</v>
      </c>
      <c r="AY41" s="21">
        <f t="shared" si="46"/>
        <v>10.556400000000002</v>
      </c>
      <c r="BA41" s="12">
        <f t="shared" si="17"/>
        <v>19</v>
      </c>
      <c r="BB41" s="21">
        <f t="shared" si="47"/>
        <v>1.1399999999999999E-2</v>
      </c>
      <c r="BC41" s="21">
        <f t="shared" si="48"/>
        <v>3.61E-2</v>
      </c>
      <c r="BD41" s="21">
        <f t="shared" si="49"/>
        <v>9.8800000000000013E-2</v>
      </c>
      <c r="BE41" s="21">
        <f t="shared" si="50"/>
        <v>0.15200000000000002</v>
      </c>
      <c r="BF41" s="21">
        <f t="shared" si="51"/>
        <v>0.28499999999999998</v>
      </c>
      <c r="BG41" s="21">
        <f t="shared" si="52"/>
        <v>0.60609999999999997</v>
      </c>
      <c r="BH41" s="21">
        <f t="shared" si="53"/>
        <v>3.5625</v>
      </c>
      <c r="BI41" s="21">
        <f t="shared" si="54"/>
        <v>5.9375</v>
      </c>
      <c r="BJ41" s="21">
        <f t="shared" si="55"/>
        <v>8.3125</v>
      </c>
      <c r="BK41" s="4"/>
      <c r="BL41" s="12">
        <f t="shared" si="18"/>
        <v>19</v>
      </c>
      <c r="BM41" s="3">
        <f t="shared" si="19"/>
        <v>7.6E-3</v>
      </c>
      <c r="BN41" s="3">
        <f t="shared" si="20"/>
        <v>2.2799999999999997E-2</v>
      </c>
      <c r="BO41" s="3">
        <f t="shared" si="21"/>
        <v>6.2700000000000006E-2</v>
      </c>
      <c r="BP41" s="3">
        <f t="shared" si="22"/>
        <v>9.69E-2</v>
      </c>
      <c r="BQ41" s="3">
        <f t="shared" si="56"/>
        <v>0.18239999999999998</v>
      </c>
      <c r="BR41" s="3">
        <f t="shared" si="57"/>
        <v>0.3876</v>
      </c>
      <c r="BS41" s="3">
        <f t="shared" si="23"/>
        <v>2.2799999999999998</v>
      </c>
      <c r="BT41" s="3">
        <f t="shared" si="24"/>
        <v>3.8</v>
      </c>
      <c r="BU41" s="3">
        <f t="shared" si="25"/>
        <v>5.32</v>
      </c>
      <c r="BV41" s="3">
        <f t="shared" si="26"/>
        <v>6.84</v>
      </c>
      <c r="BW41" s="4"/>
    </row>
    <row r="42" spans="1:75" s="5" customFormat="1" x14ac:dyDescent="0.25">
      <c r="A42" s="12">
        <f t="shared" si="0"/>
        <v>19.5</v>
      </c>
      <c r="B42" s="11">
        <f t="shared" si="1"/>
        <v>19.5</v>
      </c>
      <c r="C42" s="16"/>
      <c r="D42" s="12">
        <f t="shared" si="2"/>
        <v>19.5</v>
      </c>
      <c r="E42" s="15">
        <f t="shared" si="3"/>
        <v>4.875</v>
      </c>
      <c r="F42" s="8">
        <f t="shared" si="4"/>
        <v>14.625</v>
      </c>
      <c r="G42" s="16"/>
      <c r="H42" s="12">
        <f t="shared" si="5"/>
        <v>19.5</v>
      </c>
      <c r="I42" s="9">
        <f t="shared" si="6"/>
        <v>1.5911999999999999</v>
      </c>
      <c r="J42" s="9">
        <f t="shared" si="7"/>
        <v>4.7755499999999991</v>
      </c>
      <c r="K42" s="9">
        <f t="shared" si="8"/>
        <v>13.133249999999999</v>
      </c>
      <c r="L42" s="16"/>
      <c r="M42" s="12">
        <f t="shared" si="9"/>
        <v>19.5</v>
      </c>
      <c r="N42" s="7">
        <f t="shared" si="10"/>
        <v>0.78</v>
      </c>
      <c r="O42" s="7">
        <f t="shared" si="11"/>
        <v>2.34</v>
      </c>
      <c r="P42" s="7">
        <f t="shared" si="12"/>
        <v>6.4349999999999996</v>
      </c>
      <c r="Q42" s="7">
        <f t="shared" si="27"/>
        <v>9.9450000000000003</v>
      </c>
      <c r="R42" s="16"/>
      <c r="S42" s="12">
        <f t="shared" si="13"/>
        <v>19.5</v>
      </c>
      <c r="T42" s="7">
        <f t="shared" si="28"/>
        <v>0.39779999999999999</v>
      </c>
      <c r="U42" s="7">
        <f t="shared" si="29"/>
        <v>1.1934</v>
      </c>
      <c r="V42" s="7">
        <f t="shared" si="30"/>
        <v>3.2837999999999998</v>
      </c>
      <c r="W42" s="7">
        <f t="shared" si="31"/>
        <v>5.0739000000000001</v>
      </c>
      <c r="X42" s="7">
        <f t="shared" si="32"/>
        <v>9.5510999999999981</v>
      </c>
      <c r="Y42" s="17"/>
      <c r="Z42" s="12">
        <f t="shared" si="14"/>
        <v>19.5</v>
      </c>
      <c r="AA42" s="7">
        <f t="shared" si="33"/>
        <v>0.19500000000000001</v>
      </c>
      <c r="AB42" s="7">
        <f t="shared" si="34"/>
        <v>0.58499999999999996</v>
      </c>
      <c r="AC42" s="7">
        <f t="shared" si="35"/>
        <v>1.6087499999999999</v>
      </c>
      <c r="AD42" s="7">
        <f t="shared" si="36"/>
        <v>2.4862500000000001</v>
      </c>
      <c r="AE42" s="7">
        <f t="shared" si="37"/>
        <v>4.68</v>
      </c>
      <c r="AF42" s="7">
        <f t="shared" si="38"/>
        <v>9.9450000000000003</v>
      </c>
      <c r="AG42" s="23"/>
      <c r="AH42" s="12">
        <f t="shared" si="15"/>
        <v>19.5</v>
      </c>
      <c r="AI42" s="21">
        <f>0.25*'table CONIFERES'!$AH42/100</f>
        <v>4.8750000000000002E-2</v>
      </c>
      <c r="AJ42" s="21">
        <f>0.75*'table CONIFERES'!AH42/100</f>
        <v>0.14624999999999999</v>
      </c>
      <c r="AK42" s="21">
        <f>2.06*'table CONIFERES'!AH42/100</f>
        <v>0.4017</v>
      </c>
      <c r="AL42" s="21">
        <f>3.19*'table CONIFERES'!AH42/100</f>
        <v>0.62204999999999999</v>
      </c>
      <c r="AM42" s="21">
        <f>6*'table CONIFERES'!AH42/100</f>
        <v>1.17</v>
      </c>
      <c r="AN42" s="21">
        <f>12.75*'table CONIFERES'!AH42/100</f>
        <v>2.4862500000000001</v>
      </c>
      <c r="AO42" s="21">
        <f>75*'table CONIFERES'!AH42/100</f>
        <v>14.625</v>
      </c>
      <c r="AP42" s="17"/>
      <c r="AQ42" s="12">
        <f t="shared" si="16"/>
        <v>19.5</v>
      </c>
      <c r="AR42" s="21">
        <f t="shared" si="39"/>
        <v>2.145E-2</v>
      </c>
      <c r="AS42" s="21">
        <f t="shared" si="40"/>
        <v>6.4350000000000004E-2</v>
      </c>
      <c r="AT42" s="21">
        <f t="shared" si="41"/>
        <v>0.1794</v>
      </c>
      <c r="AU42" s="21">
        <f t="shared" si="42"/>
        <v>0.27689999999999998</v>
      </c>
      <c r="AV42" s="21">
        <f t="shared" si="43"/>
        <v>0.52064999999999995</v>
      </c>
      <c r="AW42" s="21">
        <f t="shared" si="44"/>
        <v>1.10565</v>
      </c>
      <c r="AX42" s="21">
        <f t="shared" si="45"/>
        <v>6.4993499999999997</v>
      </c>
      <c r="AY42" s="21">
        <f t="shared" si="46"/>
        <v>10.834200000000001</v>
      </c>
      <c r="BA42" s="12">
        <f t="shared" si="17"/>
        <v>19.5</v>
      </c>
      <c r="BB42" s="21">
        <f t="shared" si="47"/>
        <v>1.1699999999999999E-2</v>
      </c>
      <c r="BC42" s="21">
        <f t="shared" si="48"/>
        <v>3.705E-2</v>
      </c>
      <c r="BD42" s="21">
        <f t="shared" si="49"/>
        <v>0.1014</v>
      </c>
      <c r="BE42" s="21">
        <f t="shared" si="50"/>
        <v>0.15600000000000003</v>
      </c>
      <c r="BF42" s="21">
        <f t="shared" si="51"/>
        <v>0.29249999999999998</v>
      </c>
      <c r="BG42" s="21">
        <f t="shared" si="52"/>
        <v>0.62204999999999999</v>
      </c>
      <c r="BH42" s="21">
        <f t="shared" si="53"/>
        <v>3.65625</v>
      </c>
      <c r="BI42" s="21">
        <f t="shared" si="54"/>
        <v>6.09375</v>
      </c>
      <c r="BJ42" s="21">
        <f t="shared" si="55"/>
        <v>8.53125</v>
      </c>
      <c r="BK42" s="4"/>
      <c r="BL42" s="12">
        <f t="shared" si="18"/>
        <v>19.5</v>
      </c>
      <c r="BM42" s="3">
        <f t="shared" si="19"/>
        <v>7.8000000000000005E-3</v>
      </c>
      <c r="BN42" s="3">
        <f t="shared" si="20"/>
        <v>2.3399999999999997E-2</v>
      </c>
      <c r="BO42" s="3">
        <f t="shared" si="21"/>
        <v>6.4350000000000004E-2</v>
      </c>
      <c r="BP42" s="3">
        <f t="shared" si="22"/>
        <v>9.9449999999999997E-2</v>
      </c>
      <c r="BQ42" s="3">
        <f t="shared" si="56"/>
        <v>0.18719999999999998</v>
      </c>
      <c r="BR42" s="3">
        <f t="shared" si="57"/>
        <v>0.39779999999999999</v>
      </c>
      <c r="BS42" s="3">
        <f t="shared" si="23"/>
        <v>2.34</v>
      </c>
      <c r="BT42" s="3">
        <f t="shared" si="24"/>
        <v>3.9</v>
      </c>
      <c r="BU42" s="3">
        <f t="shared" si="25"/>
        <v>5.46</v>
      </c>
      <c r="BV42" s="3">
        <f t="shared" si="26"/>
        <v>7.02</v>
      </c>
      <c r="BW42" s="4"/>
    </row>
    <row r="43" spans="1:75" s="5" customFormat="1" x14ac:dyDescent="0.25">
      <c r="A43" s="12">
        <f t="shared" si="0"/>
        <v>20</v>
      </c>
      <c r="B43" s="11">
        <f t="shared" si="1"/>
        <v>20</v>
      </c>
      <c r="C43" s="16"/>
      <c r="D43" s="12">
        <f t="shared" si="2"/>
        <v>20</v>
      </c>
      <c r="E43" s="15">
        <f t="shared" si="3"/>
        <v>5</v>
      </c>
      <c r="F43" s="8">
        <f t="shared" si="4"/>
        <v>15</v>
      </c>
      <c r="G43" s="16"/>
      <c r="H43" s="12">
        <f t="shared" si="5"/>
        <v>20</v>
      </c>
      <c r="I43" s="9">
        <f t="shared" si="6"/>
        <v>1.6319999999999999</v>
      </c>
      <c r="J43" s="9">
        <f t="shared" si="7"/>
        <v>4.8979999999999997</v>
      </c>
      <c r="K43" s="9">
        <f t="shared" si="8"/>
        <v>13.47</v>
      </c>
      <c r="L43" s="16"/>
      <c r="M43" s="12">
        <f t="shared" si="9"/>
        <v>20</v>
      </c>
      <c r="N43" s="7">
        <f t="shared" si="10"/>
        <v>0.8</v>
      </c>
      <c r="O43" s="7">
        <f t="shared" si="11"/>
        <v>2.4</v>
      </c>
      <c r="P43" s="7">
        <f t="shared" si="12"/>
        <v>6.6</v>
      </c>
      <c r="Q43" s="7">
        <f t="shared" si="27"/>
        <v>10.199999999999999</v>
      </c>
      <c r="R43" s="16"/>
      <c r="S43" s="12">
        <f t="shared" si="13"/>
        <v>20</v>
      </c>
      <c r="T43" s="7">
        <f t="shared" si="28"/>
        <v>0.40799999999999997</v>
      </c>
      <c r="U43" s="7">
        <f t="shared" si="29"/>
        <v>1.224</v>
      </c>
      <c r="V43" s="7">
        <f t="shared" si="30"/>
        <v>3.3680000000000003</v>
      </c>
      <c r="W43" s="7">
        <f t="shared" si="31"/>
        <v>5.2039999999999997</v>
      </c>
      <c r="X43" s="7">
        <f t="shared" si="32"/>
        <v>9.7959999999999994</v>
      </c>
      <c r="Y43" s="17"/>
      <c r="Z43" s="12">
        <f t="shared" si="14"/>
        <v>20</v>
      </c>
      <c r="AA43" s="7">
        <f t="shared" si="33"/>
        <v>0.2</v>
      </c>
      <c r="AB43" s="7">
        <f t="shared" si="34"/>
        <v>0.6</v>
      </c>
      <c r="AC43" s="7">
        <f t="shared" si="35"/>
        <v>1.65</v>
      </c>
      <c r="AD43" s="7">
        <f t="shared" si="36"/>
        <v>2.5499999999999998</v>
      </c>
      <c r="AE43" s="7">
        <f t="shared" si="37"/>
        <v>4.8</v>
      </c>
      <c r="AF43" s="7">
        <f t="shared" si="38"/>
        <v>10.199999999999999</v>
      </c>
      <c r="AG43" s="23"/>
      <c r="AH43" s="12">
        <f t="shared" si="15"/>
        <v>20</v>
      </c>
      <c r="AI43" s="21">
        <f>0.25*'table CONIFERES'!$AH43/100</f>
        <v>0.05</v>
      </c>
      <c r="AJ43" s="21">
        <f>0.75*'table CONIFERES'!AH43/100</f>
        <v>0.15</v>
      </c>
      <c r="AK43" s="21">
        <f>2.06*'table CONIFERES'!AH43/100</f>
        <v>0.41200000000000003</v>
      </c>
      <c r="AL43" s="21">
        <f>3.19*'table CONIFERES'!AH43/100</f>
        <v>0.63800000000000001</v>
      </c>
      <c r="AM43" s="21">
        <f>6*'table CONIFERES'!AH43/100</f>
        <v>1.2</v>
      </c>
      <c r="AN43" s="21">
        <f>12.75*'table CONIFERES'!AH43/100</f>
        <v>2.5499999999999998</v>
      </c>
      <c r="AO43" s="21">
        <f>75*'table CONIFERES'!AH43/100</f>
        <v>15</v>
      </c>
      <c r="AP43" s="17"/>
      <c r="AQ43" s="12">
        <f t="shared" si="16"/>
        <v>20</v>
      </c>
      <c r="AR43" s="21">
        <f t="shared" si="39"/>
        <v>2.2000000000000002E-2</v>
      </c>
      <c r="AS43" s="21">
        <f t="shared" si="40"/>
        <v>6.6000000000000003E-2</v>
      </c>
      <c r="AT43" s="21">
        <f t="shared" si="41"/>
        <v>0.18400000000000002</v>
      </c>
      <c r="AU43" s="21">
        <f t="shared" si="42"/>
        <v>0.28399999999999997</v>
      </c>
      <c r="AV43" s="21">
        <f t="shared" si="43"/>
        <v>0.53400000000000003</v>
      </c>
      <c r="AW43" s="21">
        <f t="shared" si="44"/>
        <v>1.1340000000000001</v>
      </c>
      <c r="AX43" s="21">
        <f t="shared" si="45"/>
        <v>6.6659999999999995</v>
      </c>
      <c r="AY43" s="21">
        <f t="shared" si="46"/>
        <v>11.112</v>
      </c>
      <c r="BA43" s="12">
        <f t="shared" si="17"/>
        <v>20</v>
      </c>
      <c r="BB43" s="21">
        <f t="shared" si="47"/>
        <v>1.2E-2</v>
      </c>
      <c r="BC43" s="21">
        <f t="shared" si="48"/>
        <v>3.7999999999999999E-2</v>
      </c>
      <c r="BD43" s="21">
        <f t="shared" si="49"/>
        <v>0.10400000000000001</v>
      </c>
      <c r="BE43" s="21">
        <f t="shared" si="50"/>
        <v>0.16</v>
      </c>
      <c r="BF43" s="21">
        <f t="shared" si="51"/>
        <v>0.3</v>
      </c>
      <c r="BG43" s="21">
        <f t="shared" si="52"/>
        <v>0.63800000000000001</v>
      </c>
      <c r="BH43" s="21">
        <f t="shared" si="53"/>
        <v>3.75</v>
      </c>
      <c r="BI43" s="21">
        <f t="shared" si="54"/>
        <v>6.25</v>
      </c>
      <c r="BJ43" s="21">
        <f t="shared" si="55"/>
        <v>8.75</v>
      </c>
      <c r="BK43" s="4"/>
      <c r="BL43" s="12">
        <f t="shared" si="18"/>
        <v>20</v>
      </c>
      <c r="BM43" s="3">
        <f t="shared" si="19"/>
        <v>8.0000000000000002E-3</v>
      </c>
      <c r="BN43" s="3">
        <f t="shared" si="20"/>
        <v>2.4E-2</v>
      </c>
      <c r="BO43" s="3">
        <f t="shared" si="21"/>
        <v>6.6000000000000003E-2</v>
      </c>
      <c r="BP43" s="3">
        <f t="shared" si="22"/>
        <v>0.10199999999999999</v>
      </c>
      <c r="BQ43" s="3">
        <f t="shared" si="56"/>
        <v>0.192</v>
      </c>
      <c r="BR43" s="3">
        <f t="shared" si="57"/>
        <v>0.40799999999999997</v>
      </c>
      <c r="BS43" s="3">
        <f t="shared" si="23"/>
        <v>2.4</v>
      </c>
      <c r="BT43" s="3">
        <f t="shared" si="24"/>
        <v>4</v>
      </c>
      <c r="BU43" s="3">
        <f t="shared" si="25"/>
        <v>5.6</v>
      </c>
      <c r="BV43" s="3">
        <f t="shared" si="26"/>
        <v>7.2</v>
      </c>
      <c r="BW43" s="4"/>
    </row>
    <row r="44" spans="1:75" s="5" customFormat="1" x14ac:dyDescent="0.25">
      <c r="A44" s="12">
        <f t="shared" si="0"/>
        <v>20.5</v>
      </c>
      <c r="B44" s="11">
        <f t="shared" si="1"/>
        <v>20.5</v>
      </c>
      <c r="C44" s="16"/>
      <c r="D44" s="12">
        <f t="shared" si="2"/>
        <v>20.5</v>
      </c>
      <c r="E44" s="15">
        <f t="shared" si="3"/>
        <v>5.125</v>
      </c>
      <c r="F44" s="8">
        <f t="shared" si="4"/>
        <v>15.375</v>
      </c>
      <c r="G44" s="16"/>
      <c r="H44" s="12">
        <f t="shared" si="5"/>
        <v>20.5</v>
      </c>
      <c r="I44" s="9">
        <f t="shared" si="6"/>
        <v>1.6728000000000001</v>
      </c>
      <c r="J44" s="9">
        <f t="shared" si="7"/>
        <v>5.0204499999999994</v>
      </c>
      <c r="K44" s="9">
        <f t="shared" si="8"/>
        <v>13.806749999999999</v>
      </c>
      <c r="L44" s="16"/>
      <c r="M44" s="12">
        <f t="shared" si="9"/>
        <v>20.5</v>
      </c>
      <c r="N44" s="7">
        <f t="shared" si="10"/>
        <v>0.82</v>
      </c>
      <c r="O44" s="7">
        <f t="shared" si="11"/>
        <v>2.46</v>
      </c>
      <c r="P44" s="7">
        <f t="shared" si="12"/>
        <v>6.7649999999999997</v>
      </c>
      <c r="Q44" s="7">
        <f t="shared" si="27"/>
        <v>10.455</v>
      </c>
      <c r="R44" s="16"/>
      <c r="S44" s="12">
        <f t="shared" si="13"/>
        <v>20.5</v>
      </c>
      <c r="T44" s="7">
        <f t="shared" si="28"/>
        <v>0.41820000000000002</v>
      </c>
      <c r="U44" s="7">
        <f t="shared" si="29"/>
        <v>1.2546000000000002</v>
      </c>
      <c r="V44" s="7">
        <f t="shared" si="30"/>
        <v>3.4521999999999995</v>
      </c>
      <c r="W44" s="7">
        <f t="shared" si="31"/>
        <v>5.3340999999999994</v>
      </c>
      <c r="X44" s="7">
        <f t="shared" si="32"/>
        <v>10.040899999999999</v>
      </c>
      <c r="Y44" s="17"/>
      <c r="Z44" s="12">
        <f t="shared" si="14"/>
        <v>20.5</v>
      </c>
      <c r="AA44" s="7">
        <f t="shared" si="33"/>
        <v>0.20499999999999999</v>
      </c>
      <c r="AB44" s="7">
        <f t="shared" si="34"/>
        <v>0.61499999999999999</v>
      </c>
      <c r="AC44" s="7">
        <f t="shared" si="35"/>
        <v>1.6912499999999999</v>
      </c>
      <c r="AD44" s="7">
        <f t="shared" si="36"/>
        <v>2.61375</v>
      </c>
      <c r="AE44" s="7">
        <f t="shared" si="37"/>
        <v>4.92</v>
      </c>
      <c r="AF44" s="7">
        <f t="shared" si="38"/>
        <v>10.455</v>
      </c>
      <c r="AG44" s="23"/>
      <c r="AH44" s="12">
        <f t="shared" si="15"/>
        <v>20.5</v>
      </c>
      <c r="AI44" s="21">
        <f>0.25*'table CONIFERES'!$AH44/100</f>
        <v>5.1249999999999997E-2</v>
      </c>
      <c r="AJ44" s="21">
        <f>0.75*'table CONIFERES'!AH44/100</f>
        <v>0.15375</v>
      </c>
      <c r="AK44" s="21">
        <f>2.06*'table CONIFERES'!AH44/100</f>
        <v>0.42230000000000006</v>
      </c>
      <c r="AL44" s="21">
        <f>3.19*'table CONIFERES'!AH44/100</f>
        <v>0.65394999999999992</v>
      </c>
      <c r="AM44" s="21">
        <f>6*'table CONIFERES'!AH44/100</f>
        <v>1.23</v>
      </c>
      <c r="AN44" s="21">
        <f>12.75*'table CONIFERES'!AH44/100</f>
        <v>2.61375</v>
      </c>
      <c r="AO44" s="21">
        <f>75*'table CONIFERES'!AH44/100</f>
        <v>15.375</v>
      </c>
      <c r="AP44" s="17"/>
      <c r="AQ44" s="12">
        <f t="shared" si="16"/>
        <v>20.5</v>
      </c>
      <c r="AR44" s="21">
        <f t="shared" si="39"/>
        <v>2.2550000000000001E-2</v>
      </c>
      <c r="AS44" s="21">
        <f t="shared" si="40"/>
        <v>6.7650000000000002E-2</v>
      </c>
      <c r="AT44" s="21">
        <f t="shared" si="41"/>
        <v>0.18859999999999999</v>
      </c>
      <c r="AU44" s="21">
        <f t="shared" si="42"/>
        <v>0.29109999999999997</v>
      </c>
      <c r="AV44" s="21">
        <f t="shared" si="43"/>
        <v>0.54735</v>
      </c>
      <c r="AW44" s="21">
        <f t="shared" si="44"/>
        <v>1.16235</v>
      </c>
      <c r="AX44" s="21">
        <f t="shared" si="45"/>
        <v>6.8326500000000001</v>
      </c>
      <c r="AY44" s="21">
        <f t="shared" si="46"/>
        <v>11.389800000000001</v>
      </c>
      <c r="BA44" s="12">
        <f t="shared" si="17"/>
        <v>20.5</v>
      </c>
      <c r="BB44" s="21">
        <f t="shared" si="47"/>
        <v>1.23E-2</v>
      </c>
      <c r="BC44" s="21">
        <f t="shared" si="48"/>
        <v>3.8949999999999999E-2</v>
      </c>
      <c r="BD44" s="21">
        <f t="shared" si="49"/>
        <v>0.1066</v>
      </c>
      <c r="BE44" s="21">
        <f t="shared" si="50"/>
        <v>0.16400000000000003</v>
      </c>
      <c r="BF44" s="21">
        <f t="shared" si="51"/>
        <v>0.3075</v>
      </c>
      <c r="BG44" s="21">
        <f t="shared" si="52"/>
        <v>0.65394999999999992</v>
      </c>
      <c r="BH44" s="21">
        <f t="shared" si="53"/>
        <v>3.84375</v>
      </c>
      <c r="BI44" s="21">
        <f t="shared" si="54"/>
        <v>6.40625</v>
      </c>
      <c r="BJ44" s="21">
        <f t="shared" si="55"/>
        <v>8.96875</v>
      </c>
      <c r="BK44" s="4"/>
      <c r="BL44" s="12">
        <f t="shared" si="18"/>
        <v>20.5</v>
      </c>
      <c r="BM44" s="3">
        <f t="shared" si="19"/>
        <v>8.2000000000000007E-3</v>
      </c>
      <c r="BN44" s="3">
        <f t="shared" si="20"/>
        <v>2.46E-2</v>
      </c>
      <c r="BO44" s="3">
        <f t="shared" si="21"/>
        <v>6.7650000000000002E-2</v>
      </c>
      <c r="BP44" s="3">
        <f t="shared" si="22"/>
        <v>0.10455</v>
      </c>
      <c r="BQ44" s="3">
        <f t="shared" si="56"/>
        <v>0.1968</v>
      </c>
      <c r="BR44" s="3">
        <f t="shared" si="57"/>
        <v>0.41820000000000002</v>
      </c>
      <c r="BS44" s="3">
        <f t="shared" si="23"/>
        <v>2.46</v>
      </c>
      <c r="BT44" s="3">
        <f t="shared" si="24"/>
        <v>4.0999999999999996</v>
      </c>
      <c r="BU44" s="3">
        <f t="shared" si="25"/>
        <v>5.74</v>
      </c>
      <c r="BV44" s="3">
        <f t="shared" si="26"/>
        <v>7.38</v>
      </c>
      <c r="BW44" s="4"/>
    </row>
    <row r="45" spans="1:75" s="5" customFormat="1" x14ac:dyDescent="0.25">
      <c r="A45" s="12">
        <f t="shared" si="0"/>
        <v>21</v>
      </c>
      <c r="B45" s="11">
        <f t="shared" si="1"/>
        <v>21</v>
      </c>
      <c r="C45" s="16"/>
      <c r="D45" s="12">
        <f t="shared" si="2"/>
        <v>21</v>
      </c>
      <c r="E45" s="15">
        <f t="shared" si="3"/>
        <v>5.25</v>
      </c>
      <c r="F45" s="8">
        <f t="shared" si="4"/>
        <v>15.75</v>
      </c>
      <c r="G45" s="16"/>
      <c r="H45" s="12">
        <f t="shared" si="5"/>
        <v>21</v>
      </c>
      <c r="I45" s="9">
        <f t="shared" si="6"/>
        <v>1.7136000000000002</v>
      </c>
      <c r="J45" s="9">
        <f t="shared" si="7"/>
        <v>5.1429</v>
      </c>
      <c r="K45" s="9">
        <f t="shared" si="8"/>
        <v>14.1435</v>
      </c>
      <c r="L45" s="16"/>
      <c r="M45" s="12">
        <f t="shared" si="9"/>
        <v>21</v>
      </c>
      <c r="N45" s="7">
        <f t="shared" si="10"/>
        <v>0.84</v>
      </c>
      <c r="O45" s="7">
        <f t="shared" si="11"/>
        <v>2.52</v>
      </c>
      <c r="P45" s="7">
        <f t="shared" si="12"/>
        <v>6.93</v>
      </c>
      <c r="Q45" s="7">
        <f t="shared" si="27"/>
        <v>10.71</v>
      </c>
      <c r="R45" s="16"/>
      <c r="S45" s="12">
        <f t="shared" si="13"/>
        <v>21</v>
      </c>
      <c r="T45" s="7">
        <f t="shared" si="28"/>
        <v>0.42840000000000006</v>
      </c>
      <c r="U45" s="7">
        <f t="shared" si="29"/>
        <v>1.2852000000000001</v>
      </c>
      <c r="V45" s="7">
        <f t="shared" si="30"/>
        <v>3.5364</v>
      </c>
      <c r="W45" s="7">
        <f t="shared" si="31"/>
        <v>5.4641999999999999</v>
      </c>
      <c r="X45" s="7">
        <f t="shared" si="32"/>
        <v>10.2858</v>
      </c>
      <c r="Y45" s="17"/>
      <c r="Z45" s="12">
        <f t="shared" si="14"/>
        <v>21</v>
      </c>
      <c r="AA45" s="7">
        <f t="shared" si="33"/>
        <v>0.21</v>
      </c>
      <c r="AB45" s="7">
        <f t="shared" si="34"/>
        <v>0.63</v>
      </c>
      <c r="AC45" s="7">
        <f t="shared" si="35"/>
        <v>1.7324999999999999</v>
      </c>
      <c r="AD45" s="7">
        <f t="shared" si="36"/>
        <v>2.6775000000000002</v>
      </c>
      <c r="AE45" s="7">
        <f t="shared" si="37"/>
        <v>5.04</v>
      </c>
      <c r="AF45" s="7">
        <f t="shared" si="38"/>
        <v>10.71</v>
      </c>
      <c r="AG45" s="23"/>
      <c r="AH45" s="12">
        <f t="shared" si="15"/>
        <v>21</v>
      </c>
      <c r="AI45" s="21">
        <f>0.25*'table CONIFERES'!$AH45/100</f>
        <v>5.2499999999999998E-2</v>
      </c>
      <c r="AJ45" s="21">
        <f>0.75*'table CONIFERES'!AH45/100</f>
        <v>0.1575</v>
      </c>
      <c r="AK45" s="21">
        <f>2.06*'table CONIFERES'!AH45/100</f>
        <v>0.43259999999999998</v>
      </c>
      <c r="AL45" s="21">
        <f>3.19*'table CONIFERES'!AH45/100</f>
        <v>0.66989999999999994</v>
      </c>
      <c r="AM45" s="21">
        <f>6*'table CONIFERES'!AH45/100</f>
        <v>1.26</v>
      </c>
      <c r="AN45" s="21">
        <f>12.75*'table CONIFERES'!AH45/100</f>
        <v>2.6775000000000002</v>
      </c>
      <c r="AO45" s="21">
        <f>75*'table CONIFERES'!AH45/100</f>
        <v>15.75</v>
      </c>
      <c r="AP45" s="17"/>
      <c r="AQ45" s="12">
        <f t="shared" si="16"/>
        <v>21</v>
      </c>
      <c r="AR45" s="21">
        <f t="shared" si="39"/>
        <v>2.3099999999999999E-2</v>
      </c>
      <c r="AS45" s="21">
        <f t="shared" si="40"/>
        <v>6.93E-2</v>
      </c>
      <c r="AT45" s="21">
        <f t="shared" si="41"/>
        <v>0.19320000000000001</v>
      </c>
      <c r="AU45" s="21">
        <f t="shared" si="42"/>
        <v>0.29820000000000002</v>
      </c>
      <c r="AV45" s="21">
        <f t="shared" si="43"/>
        <v>0.56069999999999998</v>
      </c>
      <c r="AW45" s="21">
        <f t="shared" si="44"/>
        <v>1.1906999999999999</v>
      </c>
      <c r="AX45" s="21">
        <f t="shared" si="45"/>
        <v>6.9992999999999999</v>
      </c>
      <c r="AY45" s="21">
        <f t="shared" si="46"/>
        <v>11.6676</v>
      </c>
      <c r="BA45" s="12">
        <f t="shared" si="17"/>
        <v>21</v>
      </c>
      <c r="BB45" s="21">
        <f t="shared" si="47"/>
        <v>1.26E-2</v>
      </c>
      <c r="BC45" s="21">
        <f t="shared" si="48"/>
        <v>3.9900000000000005E-2</v>
      </c>
      <c r="BD45" s="21">
        <f t="shared" si="49"/>
        <v>0.10920000000000001</v>
      </c>
      <c r="BE45" s="21">
        <f t="shared" si="50"/>
        <v>0.16800000000000001</v>
      </c>
      <c r="BF45" s="21">
        <f t="shared" si="51"/>
        <v>0.315</v>
      </c>
      <c r="BG45" s="21">
        <f t="shared" si="52"/>
        <v>0.66989999999999994</v>
      </c>
      <c r="BH45" s="21">
        <f t="shared" si="53"/>
        <v>3.9375</v>
      </c>
      <c r="BI45" s="21">
        <f t="shared" si="54"/>
        <v>6.5625</v>
      </c>
      <c r="BJ45" s="21">
        <f t="shared" si="55"/>
        <v>9.1875</v>
      </c>
      <c r="BK45" s="4"/>
      <c r="BL45" s="12">
        <f t="shared" si="18"/>
        <v>21</v>
      </c>
      <c r="BM45" s="3">
        <f t="shared" si="19"/>
        <v>8.3999999999999995E-3</v>
      </c>
      <c r="BN45" s="3">
        <f t="shared" si="20"/>
        <v>2.52E-2</v>
      </c>
      <c r="BO45" s="3">
        <f t="shared" si="21"/>
        <v>6.93E-2</v>
      </c>
      <c r="BP45" s="3">
        <f t="shared" si="22"/>
        <v>0.10710000000000001</v>
      </c>
      <c r="BQ45" s="3">
        <f t="shared" si="56"/>
        <v>0.2016</v>
      </c>
      <c r="BR45" s="3">
        <f t="shared" si="57"/>
        <v>0.42840000000000006</v>
      </c>
      <c r="BS45" s="3">
        <f t="shared" si="23"/>
        <v>2.52</v>
      </c>
      <c r="BT45" s="3">
        <f t="shared" si="24"/>
        <v>4.2</v>
      </c>
      <c r="BU45" s="3">
        <f t="shared" si="25"/>
        <v>5.88</v>
      </c>
      <c r="BV45" s="3">
        <f t="shared" si="26"/>
        <v>7.56</v>
      </c>
      <c r="BW45" s="4"/>
    </row>
    <row r="46" spans="1:75" s="5" customFormat="1" x14ac:dyDescent="0.25">
      <c r="A46" s="12">
        <f t="shared" si="0"/>
        <v>21.5</v>
      </c>
      <c r="B46" s="11">
        <f t="shared" si="1"/>
        <v>21.5</v>
      </c>
      <c r="C46" s="16"/>
      <c r="D46" s="12">
        <f t="shared" si="2"/>
        <v>21.5</v>
      </c>
      <c r="E46" s="15">
        <f t="shared" si="3"/>
        <v>5.375</v>
      </c>
      <c r="F46" s="8">
        <f t="shared" si="4"/>
        <v>16.125</v>
      </c>
      <c r="G46" s="16"/>
      <c r="H46" s="12">
        <f t="shared" si="5"/>
        <v>21.5</v>
      </c>
      <c r="I46" s="9">
        <f t="shared" si="6"/>
        <v>1.7544</v>
      </c>
      <c r="J46" s="9">
        <f t="shared" si="7"/>
        <v>5.2653499999999998</v>
      </c>
      <c r="K46" s="9">
        <f t="shared" si="8"/>
        <v>14.480249999999998</v>
      </c>
      <c r="L46" s="16"/>
      <c r="M46" s="12">
        <f t="shared" si="9"/>
        <v>21.5</v>
      </c>
      <c r="N46" s="7">
        <f t="shared" si="10"/>
        <v>0.86</v>
      </c>
      <c r="O46" s="7">
        <f t="shared" si="11"/>
        <v>2.58</v>
      </c>
      <c r="P46" s="7">
        <f t="shared" si="12"/>
        <v>7.0949999999999998</v>
      </c>
      <c r="Q46" s="7">
        <f t="shared" si="27"/>
        <v>10.965</v>
      </c>
      <c r="R46" s="16"/>
      <c r="S46" s="12">
        <f t="shared" si="13"/>
        <v>21.5</v>
      </c>
      <c r="T46" s="7">
        <f t="shared" si="28"/>
        <v>0.43859999999999999</v>
      </c>
      <c r="U46" s="7">
        <f t="shared" si="29"/>
        <v>1.3158000000000001</v>
      </c>
      <c r="V46" s="7">
        <f t="shared" si="30"/>
        <v>3.6206</v>
      </c>
      <c r="W46" s="7">
        <f t="shared" si="31"/>
        <v>5.5942999999999996</v>
      </c>
      <c r="X46" s="7">
        <f t="shared" si="32"/>
        <v>10.5307</v>
      </c>
      <c r="Y46" s="17"/>
      <c r="Z46" s="12">
        <f t="shared" si="14"/>
        <v>21.5</v>
      </c>
      <c r="AA46" s="7">
        <f t="shared" si="33"/>
        <v>0.215</v>
      </c>
      <c r="AB46" s="7">
        <f t="shared" si="34"/>
        <v>0.64500000000000002</v>
      </c>
      <c r="AC46" s="7">
        <f t="shared" si="35"/>
        <v>1.7737499999999999</v>
      </c>
      <c r="AD46" s="7">
        <f t="shared" si="36"/>
        <v>2.74125</v>
      </c>
      <c r="AE46" s="7">
        <f t="shared" si="37"/>
        <v>5.16</v>
      </c>
      <c r="AF46" s="7">
        <f t="shared" si="38"/>
        <v>10.965</v>
      </c>
      <c r="AG46" s="23"/>
      <c r="AH46" s="12">
        <f t="shared" si="15"/>
        <v>21.5</v>
      </c>
      <c r="AI46" s="21">
        <f>0.25*'table CONIFERES'!$AH46/100</f>
        <v>5.3749999999999999E-2</v>
      </c>
      <c r="AJ46" s="21">
        <f>0.75*'table CONIFERES'!AH46/100</f>
        <v>0.16125</v>
      </c>
      <c r="AK46" s="21">
        <f>2.06*'table CONIFERES'!AH46/100</f>
        <v>0.44290000000000002</v>
      </c>
      <c r="AL46" s="21">
        <f>3.19*'table CONIFERES'!AH46/100</f>
        <v>0.68584999999999996</v>
      </c>
      <c r="AM46" s="21">
        <f>6*'table CONIFERES'!AH46/100</f>
        <v>1.29</v>
      </c>
      <c r="AN46" s="21">
        <f>12.75*'table CONIFERES'!AH46/100</f>
        <v>2.74125</v>
      </c>
      <c r="AO46" s="21">
        <f>75*'table CONIFERES'!AH46/100</f>
        <v>16.125</v>
      </c>
      <c r="AP46" s="17"/>
      <c r="AQ46" s="12">
        <f t="shared" si="16"/>
        <v>21.5</v>
      </c>
      <c r="AR46" s="21">
        <f t="shared" si="39"/>
        <v>2.3650000000000001E-2</v>
      </c>
      <c r="AS46" s="21">
        <f t="shared" si="40"/>
        <v>7.0950000000000013E-2</v>
      </c>
      <c r="AT46" s="21">
        <f t="shared" si="41"/>
        <v>0.1978</v>
      </c>
      <c r="AU46" s="21">
        <f t="shared" si="42"/>
        <v>0.30529999999999996</v>
      </c>
      <c r="AV46" s="21">
        <f t="shared" si="43"/>
        <v>0.57405000000000006</v>
      </c>
      <c r="AW46" s="21">
        <f t="shared" si="44"/>
        <v>1.21905</v>
      </c>
      <c r="AX46" s="21">
        <f t="shared" si="45"/>
        <v>7.1659499999999987</v>
      </c>
      <c r="AY46" s="21">
        <f t="shared" si="46"/>
        <v>11.945399999999999</v>
      </c>
      <c r="BA46" s="12">
        <f t="shared" si="17"/>
        <v>21.5</v>
      </c>
      <c r="BB46" s="21">
        <f t="shared" si="47"/>
        <v>1.29E-2</v>
      </c>
      <c r="BC46" s="21">
        <f t="shared" si="48"/>
        <v>4.0849999999999997E-2</v>
      </c>
      <c r="BD46" s="21">
        <f t="shared" si="49"/>
        <v>0.1118</v>
      </c>
      <c r="BE46" s="21">
        <f t="shared" si="50"/>
        <v>0.17199999999999999</v>
      </c>
      <c r="BF46" s="21">
        <f t="shared" si="51"/>
        <v>0.32250000000000001</v>
      </c>
      <c r="BG46" s="21">
        <f t="shared" si="52"/>
        <v>0.68584999999999996</v>
      </c>
      <c r="BH46" s="21">
        <f t="shared" si="53"/>
        <v>4.03125</v>
      </c>
      <c r="BI46" s="21">
        <f t="shared" si="54"/>
        <v>6.71875</v>
      </c>
      <c r="BJ46" s="21">
        <f t="shared" si="55"/>
        <v>9.40625</v>
      </c>
      <c r="BK46" s="4"/>
      <c r="BL46" s="12">
        <f t="shared" si="18"/>
        <v>21.5</v>
      </c>
      <c r="BM46" s="3">
        <f t="shared" si="19"/>
        <v>8.6E-3</v>
      </c>
      <c r="BN46" s="3">
        <f t="shared" si="20"/>
        <v>2.58E-2</v>
      </c>
      <c r="BO46" s="3">
        <f t="shared" si="21"/>
        <v>7.0950000000000013E-2</v>
      </c>
      <c r="BP46" s="3">
        <f t="shared" si="22"/>
        <v>0.10965</v>
      </c>
      <c r="BQ46" s="3">
        <f t="shared" si="56"/>
        <v>0.2064</v>
      </c>
      <c r="BR46" s="3">
        <f t="shared" si="57"/>
        <v>0.43859999999999999</v>
      </c>
      <c r="BS46" s="3">
        <f t="shared" si="23"/>
        <v>2.58</v>
      </c>
      <c r="BT46" s="3">
        <f t="shared" si="24"/>
        <v>4.3</v>
      </c>
      <c r="BU46" s="3">
        <f t="shared" si="25"/>
        <v>6.02</v>
      </c>
      <c r="BV46" s="3">
        <f t="shared" si="26"/>
        <v>7.74</v>
      </c>
      <c r="BW46" s="4"/>
    </row>
    <row r="47" spans="1:75" s="5" customFormat="1" x14ac:dyDescent="0.25">
      <c r="A47" s="12">
        <f t="shared" si="0"/>
        <v>22</v>
      </c>
      <c r="B47" s="11">
        <f t="shared" si="1"/>
        <v>22</v>
      </c>
      <c r="C47" s="16"/>
      <c r="D47" s="12">
        <f t="shared" si="2"/>
        <v>22</v>
      </c>
      <c r="E47" s="15">
        <f t="shared" si="3"/>
        <v>5.5</v>
      </c>
      <c r="F47" s="8">
        <f t="shared" si="4"/>
        <v>16.5</v>
      </c>
      <c r="G47" s="16"/>
      <c r="H47" s="12">
        <f t="shared" si="5"/>
        <v>22</v>
      </c>
      <c r="I47" s="9">
        <f t="shared" si="6"/>
        <v>1.7952000000000001</v>
      </c>
      <c r="J47" s="9">
        <f t="shared" si="7"/>
        <v>5.3877999999999995</v>
      </c>
      <c r="K47" s="9">
        <f t="shared" si="8"/>
        <v>14.816999999999998</v>
      </c>
      <c r="L47" s="16"/>
      <c r="M47" s="12">
        <f t="shared" si="9"/>
        <v>22</v>
      </c>
      <c r="N47" s="7">
        <f t="shared" si="10"/>
        <v>0.88</v>
      </c>
      <c r="O47" s="7">
        <f t="shared" si="11"/>
        <v>2.64</v>
      </c>
      <c r="P47" s="7">
        <f t="shared" si="12"/>
        <v>7.26</v>
      </c>
      <c r="Q47" s="7">
        <f t="shared" si="27"/>
        <v>11.22</v>
      </c>
      <c r="R47" s="16"/>
      <c r="S47" s="12">
        <f t="shared" si="13"/>
        <v>22</v>
      </c>
      <c r="T47" s="7">
        <f t="shared" si="28"/>
        <v>0.44880000000000003</v>
      </c>
      <c r="U47" s="7">
        <f t="shared" si="29"/>
        <v>1.3464</v>
      </c>
      <c r="V47" s="7">
        <f t="shared" si="30"/>
        <v>3.7048000000000001</v>
      </c>
      <c r="W47" s="7">
        <f t="shared" si="31"/>
        <v>5.7243999999999993</v>
      </c>
      <c r="X47" s="7">
        <f t="shared" si="32"/>
        <v>10.775599999999999</v>
      </c>
      <c r="Y47" s="17"/>
      <c r="Z47" s="12">
        <f t="shared" si="14"/>
        <v>22</v>
      </c>
      <c r="AA47" s="7">
        <f t="shared" si="33"/>
        <v>0.22</v>
      </c>
      <c r="AB47" s="7">
        <f t="shared" si="34"/>
        <v>0.66</v>
      </c>
      <c r="AC47" s="7">
        <f t="shared" si="35"/>
        <v>1.8149999999999999</v>
      </c>
      <c r="AD47" s="7">
        <f t="shared" si="36"/>
        <v>2.8050000000000002</v>
      </c>
      <c r="AE47" s="7">
        <f t="shared" si="37"/>
        <v>5.28</v>
      </c>
      <c r="AF47" s="7">
        <f t="shared" si="38"/>
        <v>11.22</v>
      </c>
      <c r="AG47" s="23"/>
      <c r="AH47" s="12">
        <f t="shared" si="15"/>
        <v>22</v>
      </c>
      <c r="AI47" s="21">
        <f>0.25*'table CONIFERES'!$AH47/100</f>
        <v>5.5E-2</v>
      </c>
      <c r="AJ47" s="21">
        <f>0.75*'table CONIFERES'!AH47/100</f>
        <v>0.16500000000000001</v>
      </c>
      <c r="AK47" s="21">
        <f>2.06*'table CONIFERES'!AH47/100</f>
        <v>0.45319999999999999</v>
      </c>
      <c r="AL47" s="21">
        <f>3.19*'table CONIFERES'!AH47/100</f>
        <v>0.70179999999999998</v>
      </c>
      <c r="AM47" s="21">
        <f>6*'table CONIFERES'!AH47/100</f>
        <v>1.32</v>
      </c>
      <c r="AN47" s="21">
        <f>12.75*'table CONIFERES'!AH47/100</f>
        <v>2.8050000000000002</v>
      </c>
      <c r="AO47" s="21">
        <f>75*'table CONIFERES'!AH47/100</f>
        <v>16.5</v>
      </c>
      <c r="AP47" s="17"/>
      <c r="AQ47" s="12">
        <f t="shared" si="16"/>
        <v>22</v>
      </c>
      <c r="AR47" s="21">
        <f t="shared" si="39"/>
        <v>2.4199999999999999E-2</v>
      </c>
      <c r="AS47" s="21">
        <f t="shared" si="40"/>
        <v>7.2600000000000012E-2</v>
      </c>
      <c r="AT47" s="21">
        <f t="shared" si="41"/>
        <v>0.20240000000000002</v>
      </c>
      <c r="AU47" s="21">
        <f t="shared" si="42"/>
        <v>0.31240000000000001</v>
      </c>
      <c r="AV47" s="21">
        <f t="shared" si="43"/>
        <v>0.58739999999999992</v>
      </c>
      <c r="AW47" s="21">
        <f t="shared" si="44"/>
        <v>1.2473999999999998</v>
      </c>
      <c r="AX47" s="21">
        <f t="shared" si="45"/>
        <v>7.3326000000000002</v>
      </c>
      <c r="AY47" s="21">
        <f t="shared" si="46"/>
        <v>12.223200000000002</v>
      </c>
      <c r="BA47" s="12">
        <f t="shared" si="17"/>
        <v>22</v>
      </c>
      <c r="BB47" s="21">
        <f t="shared" si="47"/>
        <v>1.3199999999999998E-2</v>
      </c>
      <c r="BC47" s="21">
        <f t="shared" si="48"/>
        <v>4.1799999999999997E-2</v>
      </c>
      <c r="BD47" s="21">
        <f t="shared" si="49"/>
        <v>0.11440000000000002</v>
      </c>
      <c r="BE47" s="21">
        <f t="shared" si="50"/>
        <v>0.17600000000000002</v>
      </c>
      <c r="BF47" s="21">
        <f t="shared" si="51"/>
        <v>0.33</v>
      </c>
      <c r="BG47" s="21">
        <f t="shared" si="52"/>
        <v>0.70179999999999998</v>
      </c>
      <c r="BH47" s="21">
        <f t="shared" si="53"/>
        <v>4.125</v>
      </c>
      <c r="BI47" s="21">
        <f t="shared" si="54"/>
        <v>6.875</v>
      </c>
      <c r="BJ47" s="21">
        <f t="shared" si="55"/>
        <v>9.625</v>
      </c>
      <c r="BK47" s="4"/>
      <c r="BL47" s="12">
        <f t="shared" si="18"/>
        <v>22</v>
      </c>
      <c r="BM47" s="3">
        <f t="shared" si="19"/>
        <v>8.8000000000000005E-3</v>
      </c>
      <c r="BN47" s="3">
        <f t="shared" si="20"/>
        <v>2.6399999999999996E-2</v>
      </c>
      <c r="BO47" s="3">
        <f t="shared" si="21"/>
        <v>7.2600000000000012E-2</v>
      </c>
      <c r="BP47" s="3">
        <f t="shared" si="22"/>
        <v>0.11220000000000001</v>
      </c>
      <c r="BQ47" s="3">
        <f t="shared" si="56"/>
        <v>0.21119999999999997</v>
      </c>
      <c r="BR47" s="3">
        <f t="shared" si="57"/>
        <v>0.44880000000000003</v>
      </c>
      <c r="BS47" s="3">
        <f t="shared" si="23"/>
        <v>2.64</v>
      </c>
      <c r="BT47" s="3">
        <f t="shared" si="24"/>
        <v>4.4000000000000004</v>
      </c>
      <c r="BU47" s="3">
        <f t="shared" si="25"/>
        <v>6.16</v>
      </c>
      <c r="BV47" s="3">
        <f t="shared" si="26"/>
        <v>7.92</v>
      </c>
      <c r="BW47" s="4"/>
    </row>
    <row r="48" spans="1:75" s="5" customFormat="1" x14ac:dyDescent="0.25">
      <c r="A48" s="12">
        <f t="shared" si="0"/>
        <v>22.5</v>
      </c>
      <c r="B48" s="11">
        <f t="shared" si="1"/>
        <v>22.5</v>
      </c>
      <c r="C48" s="16"/>
      <c r="D48" s="12">
        <f t="shared" si="2"/>
        <v>22.5</v>
      </c>
      <c r="E48" s="15">
        <f t="shared" si="3"/>
        <v>5.625</v>
      </c>
      <c r="F48" s="8">
        <f t="shared" si="4"/>
        <v>16.875</v>
      </c>
      <c r="G48" s="16"/>
      <c r="H48" s="12">
        <f t="shared" si="5"/>
        <v>22.5</v>
      </c>
      <c r="I48" s="9">
        <f t="shared" si="6"/>
        <v>1.8359999999999999</v>
      </c>
      <c r="J48" s="9">
        <f t="shared" si="7"/>
        <v>5.5102500000000001</v>
      </c>
      <c r="K48" s="9">
        <f t="shared" si="8"/>
        <v>15.153749999999997</v>
      </c>
      <c r="L48" s="16"/>
      <c r="M48" s="12">
        <f t="shared" si="9"/>
        <v>22.5</v>
      </c>
      <c r="N48" s="7">
        <f t="shared" si="10"/>
        <v>0.9</v>
      </c>
      <c r="O48" s="7">
        <f t="shared" si="11"/>
        <v>2.7</v>
      </c>
      <c r="P48" s="7">
        <f t="shared" si="12"/>
        <v>7.4249999999999998</v>
      </c>
      <c r="Q48" s="7">
        <f t="shared" si="27"/>
        <v>11.475</v>
      </c>
      <c r="R48" s="16"/>
      <c r="S48" s="12">
        <f t="shared" si="13"/>
        <v>22.5</v>
      </c>
      <c r="T48" s="7">
        <f t="shared" si="28"/>
        <v>0.45899999999999996</v>
      </c>
      <c r="U48" s="7">
        <f t="shared" si="29"/>
        <v>1.3769999999999998</v>
      </c>
      <c r="V48" s="7">
        <f t="shared" si="30"/>
        <v>3.7889999999999997</v>
      </c>
      <c r="W48" s="7">
        <f t="shared" si="31"/>
        <v>5.8545000000000007</v>
      </c>
      <c r="X48" s="7">
        <f t="shared" si="32"/>
        <v>11.0205</v>
      </c>
      <c r="Y48" s="17"/>
      <c r="Z48" s="12">
        <f t="shared" si="14"/>
        <v>22.5</v>
      </c>
      <c r="AA48" s="7">
        <f t="shared" si="33"/>
        <v>0.22500000000000001</v>
      </c>
      <c r="AB48" s="7">
        <f t="shared" si="34"/>
        <v>0.67500000000000004</v>
      </c>
      <c r="AC48" s="7">
        <f t="shared" si="35"/>
        <v>1.85625</v>
      </c>
      <c r="AD48" s="7">
        <f t="shared" si="36"/>
        <v>2.8687499999999999</v>
      </c>
      <c r="AE48" s="7">
        <f t="shared" si="37"/>
        <v>5.4</v>
      </c>
      <c r="AF48" s="7">
        <f t="shared" si="38"/>
        <v>11.475</v>
      </c>
      <c r="AG48" s="23"/>
      <c r="AH48" s="12">
        <f t="shared" si="15"/>
        <v>22.5</v>
      </c>
      <c r="AI48" s="21">
        <f>0.25*'table CONIFERES'!$AH48/100</f>
        <v>5.6250000000000001E-2</v>
      </c>
      <c r="AJ48" s="21">
        <f>0.75*'table CONIFERES'!AH48/100</f>
        <v>0.16875000000000001</v>
      </c>
      <c r="AK48" s="21">
        <f>2.06*'table CONIFERES'!AH48/100</f>
        <v>0.46350000000000002</v>
      </c>
      <c r="AL48" s="21">
        <f>3.19*'table CONIFERES'!AH48/100</f>
        <v>0.71775000000000011</v>
      </c>
      <c r="AM48" s="21">
        <f>6*'table CONIFERES'!AH48/100</f>
        <v>1.35</v>
      </c>
      <c r="AN48" s="21">
        <f>12.75*'table CONIFERES'!AH48/100</f>
        <v>2.8687499999999999</v>
      </c>
      <c r="AO48" s="21">
        <f>75*'table CONIFERES'!AH48/100</f>
        <v>16.875</v>
      </c>
      <c r="AP48" s="17"/>
      <c r="AQ48" s="12">
        <f t="shared" si="16"/>
        <v>22.5</v>
      </c>
      <c r="AR48" s="21">
        <f t="shared" si="39"/>
        <v>2.4750000000000001E-2</v>
      </c>
      <c r="AS48" s="21">
        <f t="shared" si="40"/>
        <v>7.425000000000001E-2</v>
      </c>
      <c r="AT48" s="21">
        <f t="shared" si="41"/>
        <v>0.20699999999999999</v>
      </c>
      <c r="AU48" s="21">
        <f t="shared" si="42"/>
        <v>0.31950000000000001</v>
      </c>
      <c r="AV48" s="21">
        <f t="shared" si="43"/>
        <v>0.60075000000000001</v>
      </c>
      <c r="AW48" s="21">
        <f t="shared" si="44"/>
        <v>1.2757499999999999</v>
      </c>
      <c r="AX48" s="21">
        <f t="shared" si="45"/>
        <v>7.49925</v>
      </c>
      <c r="AY48" s="21">
        <f t="shared" si="46"/>
        <v>12.501000000000001</v>
      </c>
      <c r="BA48" s="12">
        <f t="shared" si="17"/>
        <v>22.5</v>
      </c>
      <c r="BB48" s="21">
        <f t="shared" si="47"/>
        <v>1.3499999999999998E-2</v>
      </c>
      <c r="BC48" s="21">
        <f t="shared" si="48"/>
        <v>4.2750000000000003E-2</v>
      </c>
      <c r="BD48" s="21">
        <f t="shared" si="49"/>
        <v>0.11700000000000001</v>
      </c>
      <c r="BE48" s="21">
        <f t="shared" si="50"/>
        <v>0.18</v>
      </c>
      <c r="BF48" s="21">
        <f t="shared" si="51"/>
        <v>0.33750000000000002</v>
      </c>
      <c r="BG48" s="21">
        <f t="shared" si="52"/>
        <v>0.71775000000000011</v>
      </c>
      <c r="BH48" s="21">
        <f t="shared" si="53"/>
        <v>4.21875</v>
      </c>
      <c r="BI48" s="21">
        <f t="shared" si="54"/>
        <v>7.03125</v>
      </c>
      <c r="BJ48" s="21">
        <f t="shared" si="55"/>
        <v>9.84375</v>
      </c>
      <c r="BK48" s="4"/>
      <c r="BL48" s="12">
        <f t="shared" si="18"/>
        <v>22.5</v>
      </c>
      <c r="BM48" s="3">
        <f t="shared" si="19"/>
        <v>9.0000000000000011E-3</v>
      </c>
      <c r="BN48" s="3">
        <f t="shared" si="20"/>
        <v>2.6999999999999996E-2</v>
      </c>
      <c r="BO48" s="3">
        <f t="shared" si="21"/>
        <v>7.425000000000001E-2</v>
      </c>
      <c r="BP48" s="3">
        <f t="shared" si="22"/>
        <v>0.11474999999999999</v>
      </c>
      <c r="BQ48" s="3">
        <f t="shared" si="56"/>
        <v>0.21599999999999997</v>
      </c>
      <c r="BR48" s="3">
        <f t="shared" si="57"/>
        <v>0.45899999999999996</v>
      </c>
      <c r="BS48" s="3">
        <f t="shared" si="23"/>
        <v>2.7</v>
      </c>
      <c r="BT48" s="3">
        <f t="shared" si="24"/>
        <v>4.5</v>
      </c>
      <c r="BU48" s="3">
        <f t="shared" si="25"/>
        <v>6.3</v>
      </c>
      <c r="BV48" s="3">
        <f t="shared" si="26"/>
        <v>8.1</v>
      </c>
      <c r="BW48" s="4"/>
    </row>
    <row r="49" spans="1:75" s="5" customFormat="1" x14ac:dyDescent="0.25">
      <c r="A49" s="12">
        <f t="shared" si="0"/>
        <v>23</v>
      </c>
      <c r="B49" s="11">
        <f t="shared" si="1"/>
        <v>23</v>
      </c>
      <c r="C49" s="16"/>
      <c r="D49" s="12">
        <f t="shared" si="2"/>
        <v>23</v>
      </c>
      <c r="E49" s="15">
        <f t="shared" si="3"/>
        <v>5.75</v>
      </c>
      <c r="F49" s="8">
        <f t="shared" si="4"/>
        <v>17.25</v>
      </c>
      <c r="G49" s="16"/>
      <c r="H49" s="12">
        <f t="shared" si="5"/>
        <v>23</v>
      </c>
      <c r="I49" s="9">
        <f t="shared" si="6"/>
        <v>1.8768</v>
      </c>
      <c r="J49" s="9">
        <f t="shared" si="7"/>
        <v>5.6326999999999998</v>
      </c>
      <c r="K49" s="9">
        <f t="shared" si="8"/>
        <v>15.490499999999999</v>
      </c>
      <c r="L49" s="16"/>
      <c r="M49" s="12">
        <f t="shared" si="9"/>
        <v>23</v>
      </c>
      <c r="N49" s="7">
        <f t="shared" si="10"/>
        <v>0.92</v>
      </c>
      <c r="O49" s="7">
        <f t="shared" si="11"/>
        <v>2.76</v>
      </c>
      <c r="P49" s="7">
        <f t="shared" si="12"/>
        <v>7.59</v>
      </c>
      <c r="Q49" s="7">
        <f t="shared" si="27"/>
        <v>11.73</v>
      </c>
      <c r="R49" s="16"/>
      <c r="S49" s="12">
        <f t="shared" si="13"/>
        <v>23</v>
      </c>
      <c r="T49" s="7">
        <f t="shared" si="28"/>
        <v>0.46920000000000001</v>
      </c>
      <c r="U49" s="7">
        <f t="shared" si="29"/>
        <v>1.4076</v>
      </c>
      <c r="V49" s="7">
        <f t="shared" si="30"/>
        <v>3.8731999999999998</v>
      </c>
      <c r="W49" s="7">
        <f t="shared" si="31"/>
        <v>5.9846000000000004</v>
      </c>
      <c r="X49" s="7">
        <f t="shared" si="32"/>
        <v>11.2654</v>
      </c>
      <c r="Y49" s="17"/>
      <c r="Z49" s="12">
        <f t="shared" si="14"/>
        <v>23</v>
      </c>
      <c r="AA49" s="7">
        <f t="shared" si="33"/>
        <v>0.23</v>
      </c>
      <c r="AB49" s="7">
        <f t="shared" si="34"/>
        <v>0.69</v>
      </c>
      <c r="AC49" s="7">
        <f t="shared" si="35"/>
        <v>1.8975</v>
      </c>
      <c r="AD49" s="7">
        <f t="shared" si="36"/>
        <v>2.9325000000000001</v>
      </c>
      <c r="AE49" s="7">
        <f t="shared" si="37"/>
        <v>5.52</v>
      </c>
      <c r="AF49" s="7">
        <f t="shared" si="38"/>
        <v>11.73</v>
      </c>
      <c r="AG49" s="23"/>
      <c r="AH49" s="12">
        <f t="shared" si="15"/>
        <v>23</v>
      </c>
      <c r="AI49" s="21">
        <f>0.25*'table CONIFERES'!$AH49/100</f>
        <v>5.7500000000000002E-2</v>
      </c>
      <c r="AJ49" s="21">
        <f>0.75*'table CONIFERES'!AH49/100</f>
        <v>0.17249999999999999</v>
      </c>
      <c r="AK49" s="21">
        <f>2.06*'table CONIFERES'!AH49/100</f>
        <v>0.4738</v>
      </c>
      <c r="AL49" s="21">
        <f>3.19*'table CONIFERES'!AH49/100</f>
        <v>0.73370000000000002</v>
      </c>
      <c r="AM49" s="21">
        <f>6*'table CONIFERES'!AH49/100</f>
        <v>1.38</v>
      </c>
      <c r="AN49" s="21">
        <f>12.75*'table CONIFERES'!AH49/100</f>
        <v>2.9325000000000001</v>
      </c>
      <c r="AO49" s="21">
        <f>75*'table CONIFERES'!AH49/100</f>
        <v>17.25</v>
      </c>
      <c r="AP49" s="17"/>
      <c r="AQ49" s="12">
        <f t="shared" si="16"/>
        <v>23</v>
      </c>
      <c r="AR49" s="21">
        <f t="shared" si="39"/>
        <v>2.53E-2</v>
      </c>
      <c r="AS49" s="21">
        <f t="shared" si="40"/>
        <v>7.5900000000000009E-2</v>
      </c>
      <c r="AT49" s="21">
        <f t="shared" si="41"/>
        <v>0.21160000000000001</v>
      </c>
      <c r="AU49" s="21">
        <f t="shared" si="42"/>
        <v>0.32659999999999995</v>
      </c>
      <c r="AV49" s="21">
        <f t="shared" si="43"/>
        <v>0.61409999999999998</v>
      </c>
      <c r="AW49" s="21">
        <f t="shared" si="44"/>
        <v>1.3041</v>
      </c>
      <c r="AX49" s="21">
        <f t="shared" si="45"/>
        <v>7.6658999999999988</v>
      </c>
      <c r="AY49" s="21">
        <f t="shared" si="46"/>
        <v>12.7788</v>
      </c>
      <c r="BA49" s="12">
        <f t="shared" si="17"/>
        <v>23</v>
      </c>
      <c r="BB49" s="21">
        <f t="shared" si="47"/>
        <v>1.38E-2</v>
      </c>
      <c r="BC49" s="21">
        <f t="shared" si="48"/>
        <v>4.3700000000000003E-2</v>
      </c>
      <c r="BD49" s="21">
        <f t="shared" si="49"/>
        <v>0.11960000000000001</v>
      </c>
      <c r="BE49" s="21">
        <f t="shared" si="50"/>
        <v>0.18400000000000002</v>
      </c>
      <c r="BF49" s="21">
        <f t="shared" si="51"/>
        <v>0.34499999999999997</v>
      </c>
      <c r="BG49" s="21">
        <f t="shared" si="52"/>
        <v>0.73370000000000002</v>
      </c>
      <c r="BH49" s="21">
        <f t="shared" si="53"/>
        <v>4.3125</v>
      </c>
      <c r="BI49" s="21">
        <f t="shared" si="54"/>
        <v>7.1875</v>
      </c>
      <c r="BJ49" s="21">
        <f t="shared" si="55"/>
        <v>10.0625</v>
      </c>
      <c r="BK49" s="4"/>
      <c r="BL49" s="12">
        <f t="shared" si="18"/>
        <v>23</v>
      </c>
      <c r="BM49" s="3">
        <f t="shared" si="19"/>
        <v>9.1999999999999998E-3</v>
      </c>
      <c r="BN49" s="3">
        <f t="shared" si="20"/>
        <v>2.76E-2</v>
      </c>
      <c r="BO49" s="3">
        <f t="shared" si="21"/>
        <v>7.5900000000000009E-2</v>
      </c>
      <c r="BP49" s="3">
        <f t="shared" si="22"/>
        <v>0.1173</v>
      </c>
      <c r="BQ49" s="3">
        <f t="shared" si="56"/>
        <v>0.2208</v>
      </c>
      <c r="BR49" s="3">
        <f t="shared" si="57"/>
        <v>0.46920000000000001</v>
      </c>
      <c r="BS49" s="3">
        <f t="shared" si="23"/>
        <v>2.76</v>
      </c>
      <c r="BT49" s="3">
        <f t="shared" si="24"/>
        <v>4.5999999999999996</v>
      </c>
      <c r="BU49" s="3">
        <f t="shared" si="25"/>
        <v>6.44</v>
      </c>
      <c r="BV49" s="3">
        <f t="shared" si="26"/>
        <v>8.2799999999999994</v>
      </c>
      <c r="BW49" s="4"/>
    </row>
    <row r="50" spans="1:75" s="5" customFormat="1" x14ac:dyDescent="0.25">
      <c r="A50" s="12">
        <f t="shared" si="0"/>
        <v>23.5</v>
      </c>
      <c r="B50" s="11">
        <f t="shared" si="1"/>
        <v>23.5</v>
      </c>
      <c r="C50" s="16"/>
      <c r="D50" s="12">
        <f t="shared" si="2"/>
        <v>23.5</v>
      </c>
      <c r="E50" s="15">
        <f t="shared" si="3"/>
        <v>5.875</v>
      </c>
      <c r="F50" s="8">
        <f t="shared" si="4"/>
        <v>17.625</v>
      </c>
      <c r="G50" s="16"/>
      <c r="H50" s="12">
        <f t="shared" si="5"/>
        <v>23.5</v>
      </c>
      <c r="I50" s="9">
        <f t="shared" si="6"/>
        <v>1.9176</v>
      </c>
      <c r="J50" s="9">
        <f t="shared" si="7"/>
        <v>5.7551499999999995</v>
      </c>
      <c r="K50" s="9">
        <f t="shared" si="8"/>
        <v>15.827249999999999</v>
      </c>
      <c r="L50" s="16"/>
      <c r="M50" s="12">
        <f t="shared" si="9"/>
        <v>23.5</v>
      </c>
      <c r="N50" s="7">
        <f t="shared" si="10"/>
        <v>0.94</v>
      </c>
      <c r="O50" s="7">
        <f t="shared" si="11"/>
        <v>2.82</v>
      </c>
      <c r="P50" s="7">
        <f t="shared" si="12"/>
        <v>7.7549999999999999</v>
      </c>
      <c r="Q50" s="7">
        <f t="shared" si="27"/>
        <v>11.984999999999999</v>
      </c>
      <c r="R50" s="16"/>
      <c r="S50" s="12">
        <f t="shared" si="13"/>
        <v>23.5</v>
      </c>
      <c r="T50" s="7">
        <f t="shared" si="28"/>
        <v>0.47939999999999999</v>
      </c>
      <c r="U50" s="7">
        <f t="shared" si="29"/>
        <v>1.4381999999999999</v>
      </c>
      <c r="V50" s="7">
        <f t="shared" si="30"/>
        <v>3.9574000000000003</v>
      </c>
      <c r="W50" s="7">
        <f t="shared" si="31"/>
        <v>6.1147</v>
      </c>
      <c r="X50" s="7">
        <f t="shared" si="32"/>
        <v>11.510299999999999</v>
      </c>
      <c r="Y50" s="17"/>
      <c r="Z50" s="12">
        <f t="shared" si="14"/>
        <v>23.5</v>
      </c>
      <c r="AA50" s="7">
        <f t="shared" si="33"/>
        <v>0.23499999999999999</v>
      </c>
      <c r="AB50" s="7">
        <f t="shared" si="34"/>
        <v>0.70499999999999996</v>
      </c>
      <c r="AC50" s="7">
        <f t="shared" si="35"/>
        <v>1.93875</v>
      </c>
      <c r="AD50" s="7">
        <f t="shared" si="36"/>
        <v>2.9962499999999999</v>
      </c>
      <c r="AE50" s="7">
        <f t="shared" si="37"/>
        <v>5.64</v>
      </c>
      <c r="AF50" s="7">
        <f t="shared" si="38"/>
        <v>11.984999999999999</v>
      </c>
      <c r="AG50" s="23"/>
      <c r="AH50" s="12">
        <f t="shared" si="15"/>
        <v>23.5</v>
      </c>
      <c r="AI50" s="21">
        <f>0.25*'table CONIFERES'!$AH50/100</f>
        <v>5.8749999999999997E-2</v>
      </c>
      <c r="AJ50" s="21">
        <f>0.75*'table CONIFERES'!AH50/100</f>
        <v>0.17624999999999999</v>
      </c>
      <c r="AK50" s="21">
        <f>2.06*'table CONIFERES'!AH50/100</f>
        <v>0.48410000000000003</v>
      </c>
      <c r="AL50" s="21">
        <f>3.19*'table CONIFERES'!AH50/100</f>
        <v>0.74965000000000004</v>
      </c>
      <c r="AM50" s="21">
        <f>6*'table CONIFERES'!AH50/100</f>
        <v>1.41</v>
      </c>
      <c r="AN50" s="21">
        <f>12.75*'table CONIFERES'!AH50/100</f>
        <v>2.9962499999999999</v>
      </c>
      <c r="AO50" s="21">
        <f>75*'table CONIFERES'!AH50/100</f>
        <v>17.625</v>
      </c>
      <c r="AP50" s="17"/>
      <c r="AQ50" s="12">
        <f t="shared" si="16"/>
        <v>23.5</v>
      </c>
      <c r="AR50" s="21">
        <f t="shared" si="39"/>
        <v>2.5849999999999998E-2</v>
      </c>
      <c r="AS50" s="21">
        <f t="shared" si="40"/>
        <v>7.7550000000000008E-2</v>
      </c>
      <c r="AT50" s="21">
        <f t="shared" si="41"/>
        <v>0.2162</v>
      </c>
      <c r="AU50" s="21">
        <f t="shared" si="42"/>
        <v>0.3337</v>
      </c>
      <c r="AV50" s="21">
        <f t="shared" si="43"/>
        <v>0.62744999999999995</v>
      </c>
      <c r="AW50" s="21">
        <f t="shared" si="44"/>
        <v>1.3324500000000001</v>
      </c>
      <c r="AX50" s="21">
        <f t="shared" si="45"/>
        <v>7.8325500000000003</v>
      </c>
      <c r="AY50" s="21">
        <f t="shared" si="46"/>
        <v>13.056600000000001</v>
      </c>
      <c r="BA50" s="12">
        <f t="shared" si="17"/>
        <v>23.5</v>
      </c>
      <c r="BB50" s="21">
        <f t="shared" si="47"/>
        <v>1.41E-2</v>
      </c>
      <c r="BC50" s="21">
        <f t="shared" si="48"/>
        <v>4.4649999999999995E-2</v>
      </c>
      <c r="BD50" s="21">
        <f t="shared" si="49"/>
        <v>0.1222</v>
      </c>
      <c r="BE50" s="21">
        <f t="shared" si="50"/>
        <v>0.188</v>
      </c>
      <c r="BF50" s="21">
        <f t="shared" si="51"/>
        <v>0.35249999999999998</v>
      </c>
      <c r="BG50" s="21">
        <f t="shared" si="52"/>
        <v>0.74965000000000004</v>
      </c>
      <c r="BH50" s="21">
        <f t="shared" si="53"/>
        <v>4.40625</v>
      </c>
      <c r="BI50" s="21">
        <f t="shared" si="54"/>
        <v>7.34375</v>
      </c>
      <c r="BJ50" s="21">
        <f t="shared" si="55"/>
        <v>10.28125</v>
      </c>
      <c r="BK50" s="4"/>
      <c r="BL50" s="12">
        <f t="shared" si="18"/>
        <v>23.5</v>
      </c>
      <c r="BM50" s="3">
        <f t="shared" si="19"/>
        <v>9.4000000000000004E-3</v>
      </c>
      <c r="BN50" s="3">
        <f t="shared" si="20"/>
        <v>2.8199999999999999E-2</v>
      </c>
      <c r="BO50" s="3">
        <f t="shared" si="21"/>
        <v>7.7550000000000008E-2</v>
      </c>
      <c r="BP50" s="3">
        <f t="shared" si="22"/>
        <v>0.11985</v>
      </c>
      <c r="BQ50" s="3">
        <f t="shared" si="56"/>
        <v>0.22559999999999999</v>
      </c>
      <c r="BR50" s="3">
        <f t="shared" si="57"/>
        <v>0.47939999999999999</v>
      </c>
      <c r="BS50" s="3">
        <f t="shared" si="23"/>
        <v>2.82</v>
      </c>
      <c r="BT50" s="3">
        <f t="shared" si="24"/>
        <v>4.7</v>
      </c>
      <c r="BU50" s="3">
        <f t="shared" si="25"/>
        <v>6.58</v>
      </c>
      <c r="BV50" s="3">
        <f t="shared" si="26"/>
        <v>8.4600000000000009</v>
      </c>
      <c r="BW50" s="4"/>
    </row>
    <row r="51" spans="1:75" s="5" customFormat="1" x14ac:dyDescent="0.25">
      <c r="A51" s="12">
        <f t="shared" si="0"/>
        <v>24</v>
      </c>
      <c r="B51" s="11">
        <f t="shared" si="1"/>
        <v>24</v>
      </c>
      <c r="C51" s="16"/>
      <c r="D51" s="12">
        <f t="shared" si="2"/>
        <v>24</v>
      </c>
      <c r="E51" s="15">
        <f t="shared" si="3"/>
        <v>6</v>
      </c>
      <c r="F51" s="8">
        <f t="shared" si="4"/>
        <v>18</v>
      </c>
      <c r="G51" s="16"/>
      <c r="H51" s="12">
        <f t="shared" si="5"/>
        <v>24</v>
      </c>
      <c r="I51" s="9">
        <f t="shared" si="6"/>
        <v>1.9584000000000001</v>
      </c>
      <c r="J51" s="9">
        <f t="shared" si="7"/>
        <v>5.8776000000000002</v>
      </c>
      <c r="K51" s="9">
        <f t="shared" si="8"/>
        <v>16.163999999999998</v>
      </c>
      <c r="L51" s="16"/>
      <c r="M51" s="12">
        <f t="shared" si="9"/>
        <v>24</v>
      </c>
      <c r="N51" s="7">
        <f t="shared" si="10"/>
        <v>0.96</v>
      </c>
      <c r="O51" s="7">
        <f t="shared" si="11"/>
        <v>2.88</v>
      </c>
      <c r="P51" s="7">
        <f t="shared" si="12"/>
        <v>7.92</v>
      </c>
      <c r="Q51" s="7">
        <f t="shared" si="27"/>
        <v>12.24</v>
      </c>
      <c r="R51" s="16"/>
      <c r="S51" s="12">
        <f t="shared" si="13"/>
        <v>24</v>
      </c>
      <c r="T51" s="7">
        <f t="shared" si="28"/>
        <v>0.48960000000000004</v>
      </c>
      <c r="U51" s="7">
        <f t="shared" si="29"/>
        <v>1.4687999999999999</v>
      </c>
      <c r="V51" s="7">
        <f t="shared" si="30"/>
        <v>4.0415999999999999</v>
      </c>
      <c r="W51" s="7">
        <f t="shared" si="31"/>
        <v>6.2448000000000006</v>
      </c>
      <c r="X51" s="7">
        <f t="shared" si="32"/>
        <v>11.7552</v>
      </c>
      <c r="Y51" s="17"/>
      <c r="Z51" s="12">
        <f t="shared" si="14"/>
        <v>24</v>
      </c>
      <c r="AA51" s="7">
        <f t="shared" si="33"/>
        <v>0.24</v>
      </c>
      <c r="AB51" s="7">
        <f t="shared" si="34"/>
        <v>0.72</v>
      </c>
      <c r="AC51" s="7">
        <f t="shared" si="35"/>
        <v>1.98</v>
      </c>
      <c r="AD51" s="7">
        <f t="shared" si="36"/>
        <v>3.06</v>
      </c>
      <c r="AE51" s="7">
        <f t="shared" si="37"/>
        <v>5.76</v>
      </c>
      <c r="AF51" s="7">
        <f t="shared" si="38"/>
        <v>12.24</v>
      </c>
      <c r="AG51" s="23"/>
      <c r="AH51" s="12">
        <f t="shared" si="15"/>
        <v>24</v>
      </c>
      <c r="AI51" s="21">
        <f>0.25*'table CONIFERES'!$AH51/100</f>
        <v>0.06</v>
      </c>
      <c r="AJ51" s="21">
        <f>0.75*'table CONIFERES'!AH51/100</f>
        <v>0.18</v>
      </c>
      <c r="AK51" s="21">
        <f>2.06*'table CONIFERES'!AH51/100</f>
        <v>0.49439999999999995</v>
      </c>
      <c r="AL51" s="21">
        <f>3.19*'table CONIFERES'!AH51/100</f>
        <v>0.76560000000000006</v>
      </c>
      <c r="AM51" s="21">
        <f>6*'table CONIFERES'!AH51/100</f>
        <v>1.44</v>
      </c>
      <c r="AN51" s="21">
        <f>12.75*'table CONIFERES'!AH51/100</f>
        <v>3.06</v>
      </c>
      <c r="AO51" s="21">
        <f>75*'table CONIFERES'!AH51/100</f>
        <v>18</v>
      </c>
      <c r="AP51" s="17"/>
      <c r="AQ51" s="12">
        <f t="shared" si="16"/>
        <v>24</v>
      </c>
      <c r="AR51" s="21">
        <f t="shared" si="39"/>
        <v>2.64E-2</v>
      </c>
      <c r="AS51" s="21">
        <f t="shared" si="40"/>
        <v>7.9199999999999993E-2</v>
      </c>
      <c r="AT51" s="21">
        <f t="shared" si="41"/>
        <v>0.22080000000000002</v>
      </c>
      <c r="AU51" s="21">
        <f t="shared" si="42"/>
        <v>0.34079999999999999</v>
      </c>
      <c r="AV51" s="21">
        <f t="shared" si="43"/>
        <v>0.64080000000000004</v>
      </c>
      <c r="AW51" s="21">
        <f t="shared" si="44"/>
        <v>1.3607999999999998</v>
      </c>
      <c r="AX51" s="21">
        <f t="shared" si="45"/>
        <v>7.9991999999999992</v>
      </c>
      <c r="AY51" s="21">
        <f t="shared" si="46"/>
        <v>13.3344</v>
      </c>
      <c r="BA51" s="12">
        <f t="shared" si="17"/>
        <v>24</v>
      </c>
      <c r="BB51" s="21">
        <f t="shared" si="47"/>
        <v>1.44E-2</v>
      </c>
      <c r="BC51" s="21">
        <f t="shared" si="48"/>
        <v>4.5600000000000002E-2</v>
      </c>
      <c r="BD51" s="21">
        <f t="shared" si="49"/>
        <v>0.12480000000000001</v>
      </c>
      <c r="BE51" s="21">
        <f t="shared" si="50"/>
        <v>0.19200000000000003</v>
      </c>
      <c r="BF51" s="21">
        <f t="shared" si="51"/>
        <v>0.36</v>
      </c>
      <c r="BG51" s="21">
        <f t="shared" si="52"/>
        <v>0.76560000000000006</v>
      </c>
      <c r="BH51" s="21">
        <f t="shared" si="53"/>
        <v>4.5</v>
      </c>
      <c r="BI51" s="21">
        <f t="shared" si="54"/>
        <v>7.5</v>
      </c>
      <c r="BJ51" s="21">
        <f t="shared" si="55"/>
        <v>10.5</v>
      </c>
      <c r="BK51" s="4"/>
      <c r="BL51" s="12">
        <f t="shared" si="18"/>
        <v>24</v>
      </c>
      <c r="BM51" s="3">
        <f t="shared" si="19"/>
        <v>9.5999999999999992E-3</v>
      </c>
      <c r="BN51" s="3">
        <f t="shared" si="20"/>
        <v>2.8799999999999999E-2</v>
      </c>
      <c r="BO51" s="3">
        <f t="shared" si="21"/>
        <v>7.9199999999999993E-2</v>
      </c>
      <c r="BP51" s="3">
        <f t="shared" si="22"/>
        <v>0.12240000000000001</v>
      </c>
      <c r="BQ51" s="3">
        <f t="shared" si="56"/>
        <v>0.23039999999999999</v>
      </c>
      <c r="BR51" s="3">
        <f t="shared" si="57"/>
        <v>0.48960000000000004</v>
      </c>
      <c r="BS51" s="3">
        <f t="shared" si="23"/>
        <v>2.88</v>
      </c>
      <c r="BT51" s="3">
        <f t="shared" si="24"/>
        <v>4.8</v>
      </c>
      <c r="BU51" s="3">
        <f t="shared" si="25"/>
        <v>6.72</v>
      </c>
      <c r="BV51" s="3">
        <f t="shared" si="26"/>
        <v>8.64</v>
      </c>
      <c r="BW51" s="4"/>
    </row>
    <row r="52" spans="1:75" s="5" customFormat="1" x14ac:dyDescent="0.25">
      <c r="A52" s="12">
        <f t="shared" si="0"/>
        <v>24.5</v>
      </c>
      <c r="B52" s="11">
        <f t="shared" si="1"/>
        <v>24.5</v>
      </c>
      <c r="C52" s="16"/>
      <c r="D52" s="12">
        <f t="shared" si="2"/>
        <v>24.5</v>
      </c>
      <c r="E52" s="15">
        <f t="shared" si="3"/>
        <v>6.125</v>
      </c>
      <c r="F52" s="8">
        <f t="shared" si="4"/>
        <v>18.375</v>
      </c>
      <c r="G52" s="16"/>
      <c r="H52" s="12">
        <f t="shared" si="5"/>
        <v>24.5</v>
      </c>
      <c r="I52" s="9">
        <f t="shared" si="6"/>
        <v>1.9992000000000001</v>
      </c>
      <c r="J52" s="9">
        <f t="shared" si="7"/>
        <v>6.0000499999999999</v>
      </c>
      <c r="K52" s="9">
        <f t="shared" si="8"/>
        <v>16.500749999999996</v>
      </c>
      <c r="L52" s="16"/>
      <c r="M52" s="12">
        <f t="shared" si="9"/>
        <v>24.5</v>
      </c>
      <c r="N52" s="7">
        <f t="shared" si="10"/>
        <v>0.98</v>
      </c>
      <c r="O52" s="7">
        <f t="shared" si="11"/>
        <v>2.94</v>
      </c>
      <c r="P52" s="7">
        <f t="shared" si="12"/>
        <v>8.0850000000000009</v>
      </c>
      <c r="Q52" s="7">
        <f t="shared" si="27"/>
        <v>12.494999999999999</v>
      </c>
      <c r="R52" s="16"/>
      <c r="S52" s="12">
        <f t="shared" si="13"/>
        <v>24.5</v>
      </c>
      <c r="T52" s="7">
        <f t="shared" si="28"/>
        <v>0.49980000000000002</v>
      </c>
      <c r="U52" s="7">
        <f t="shared" si="29"/>
        <v>1.4994000000000001</v>
      </c>
      <c r="V52" s="7">
        <f t="shared" si="30"/>
        <v>4.1257999999999999</v>
      </c>
      <c r="W52" s="7">
        <f t="shared" si="31"/>
        <v>6.3749000000000002</v>
      </c>
      <c r="X52" s="7">
        <f t="shared" si="32"/>
        <v>12.0001</v>
      </c>
      <c r="Y52" s="17"/>
      <c r="Z52" s="12">
        <f t="shared" si="14"/>
        <v>24.5</v>
      </c>
      <c r="AA52" s="7">
        <f t="shared" si="33"/>
        <v>0.245</v>
      </c>
      <c r="AB52" s="7">
        <f t="shared" si="34"/>
        <v>0.73499999999999999</v>
      </c>
      <c r="AC52" s="7">
        <f t="shared" si="35"/>
        <v>2.0212500000000002</v>
      </c>
      <c r="AD52" s="7">
        <f t="shared" si="36"/>
        <v>3.1237499999999998</v>
      </c>
      <c r="AE52" s="7">
        <f t="shared" si="37"/>
        <v>5.88</v>
      </c>
      <c r="AF52" s="7">
        <f t="shared" si="38"/>
        <v>12.494999999999999</v>
      </c>
      <c r="AG52" s="23"/>
      <c r="AH52" s="12">
        <f t="shared" si="15"/>
        <v>24.5</v>
      </c>
      <c r="AI52" s="21">
        <f>0.25*'table CONIFERES'!$AH52/100</f>
        <v>6.1249999999999999E-2</v>
      </c>
      <c r="AJ52" s="21">
        <f>0.75*'table CONIFERES'!AH52/100</f>
        <v>0.18375</v>
      </c>
      <c r="AK52" s="21">
        <f>2.06*'table CONIFERES'!AH52/100</f>
        <v>0.50470000000000004</v>
      </c>
      <c r="AL52" s="21">
        <f>3.19*'table CONIFERES'!AH52/100</f>
        <v>0.78154999999999997</v>
      </c>
      <c r="AM52" s="21">
        <f>6*'table CONIFERES'!AH52/100</f>
        <v>1.47</v>
      </c>
      <c r="AN52" s="21">
        <f>12.75*'table CONIFERES'!AH52/100</f>
        <v>3.1237499999999998</v>
      </c>
      <c r="AO52" s="21">
        <f>75*'table CONIFERES'!AH52/100</f>
        <v>18.375</v>
      </c>
      <c r="AP52" s="17"/>
      <c r="AQ52" s="12">
        <f t="shared" si="16"/>
        <v>24.5</v>
      </c>
      <c r="AR52" s="21">
        <f t="shared" si="39"/>
        <v>2.6949999999999998E-2</v>
      </c>
      <c r="AS52" s="21">
        <f t="shared" si="40"/>
        <v>8.0850000000000005E-2</v>
      </c>
      <c r="AT52" s="21">
        <f t="shared" si="41"/>
        <v>0.22540000000000002</v>
      </c>
      <c r="AU52" s="21">
        <f t="shared" si="42"/>
        <v>0.34789999999999999</v>
      </c>
      <c r="AV52" s="21">
        <f t="shared" si="43"/>
        <v>0.6541499999999999</v>
      </c>
      <c r="AW52" s="21">
        <f t="shared" si="44"/>
        <v>1.3891499999999999</v>
      </c>
      <c r="AX52" s="21">
        <f t="shared" si="45"/>
        <v>8.1658499999999989</v>
      </c>
      <c r="AY52" s="21">
        <f t="shared" si="46"/>
        <v>13.6122</v>
      </c>
      <c r="BA52" s="12">
        <f t="shared" si="17"/>
        <v>24.5</v>
      </c>
      <c r="BB52" s="21">
        <f t="shared" si="47"/>
        <v>1.47E-2</v>
      </c>
      <c r="BC52" s="21">
        <f t="shared" si="48"/>
        <v>4.6550000000000001E-2</v>
      </c>
      <c r="BD52" s="21">
        <f t="shared" si="49"/>
        <v>0.12740000000000001</v>
      </c>
      <c r="BE52" s="21">
        <f t="shared" si="50"/>
        <v>0.19600000000000001</v>
      </c>
      <c r="BF52" s="21">
        <f t="shared" si="51"/>
        <v>0.36749999999999999</v>
      </c>
      <c r="BG52" s="21">
        <f t="shared" si="52"/>
        <v>0.78154999999999997</v>
      </c>
      <c r="BH52" s="21">
        <f t="shared" si="53"/>
        <v>4.59375</v>
      </c>
      <c r="BI52" s="21">
        <f t="shared" si="54"/>
        <v>7.65625</v>
      </c>
      <c r="BJ52" s="21">
        <f t="shared" si="55"/>
        <v>10.71875</v>
      </c>
      <c r="BK52" s="4"/>
      <c r="BL52" s="12">
        <f t="shared" si="18"/>
        <v>24.5</v>
      </c>
      <c r="BM52" s="3">
        <f t="shared" si="19"/>
        <v>9.7999999999999997E-3</v>
      </c>
      <c r="BN52" s="3">
        <f t="shared" si="20"/>
        <v>2.9399999999999999E-2</v>
      </c>
      <c r="BO52" s="3">
        <f t="shared" si="21"/>
        <v>8.0850000000000005E-2</v>
      </c>
      <c r="BP52" s="3">
        <f t="shared" si="22"/>
        <v>0.12495000000000001</v>
      </c>
      <c r="BQ52" s="3">
        <f t="shared" si="56"/>
        <v>0.23519999999999999</v>
      </c>
      <c r="BR52" s="3">
        <f t="shared" si="57"/>
        <v>0.49980000000000002</v>
      </c>
      <c r="BS52" s="3">
        <f t="shared" si="23"/>
        <v>2.94</v>
      </c>
      <c r="BT52" s="3">
        <f t="shared" si="24"/>
        <v>4.9000000000000004</v>
      </c>
      <c r="BU52" s="3">
        <f t="shared" si="25"/>
        <v>6.86</v>
      </c>
      <c r="BV52" s="3">
        <f t="shared" si="26"/>
        <v>8.82</v>
      </c>
      <c r="BW52" s="4"/>
    </row>
    <row r="53" spans="1:75" s="5" customFormat="1" x14ac:dyDescent="0.25">
      <c r="A53" s="12">
        <f t="shared" si="0"/>
        <v>25</v>
      </c>
      <c r="B53" s="11">
        <f t="shared" si="1"/>
        <v>25</v>
      </c>
      <c r="C53" s="16"/>
      <c r="D53" s="12">
        <f t="shared" si="2"/>
        <v>25</v>
      </c>
      <c r="E53" s="15">
        <f t="shared" si="3"/>
        <v>6.25</v>
      </c>
      <c r="F53" s="8">
        <f t="shared" si="4"/>
        <v>18.75</v>
      </c>
      <c r="G53" s="16"/>
      <c r="H53" s="12">
        <f t="shared" si="5"/>
        <v>25</v>
      </c>
      <c r="I53" s="9">
        <f t="shared" si="6"/>
        <v>2.04</v>
      </c>
      <c r="J53" s="9">
        <f t="shared" si="7"/>
        <v>6.1224999999999996</v>
      </c>
      <c r="K53" s="9">
        <f t="shared" si="8"/>
        <v>16.837499999999999</v>
      </c>
      <c r="L53" s="16"/>
      <c r="M53" s="12">
        <f t="shared" si="9"/>
        <v>25</v>
      </c>
      <c r="N53" s="7">
        <f t="shared" si="10"/>
        <v>1</v>
      </c>
      <c r="O53" s="7">
        <f t="shared" si="11"/>
        <v>3</v>
      </c>
      <c r="P53" s="7">
        <f t="shared" si="12"/>
        <v>8.25</v>
      </c>
      <c r="Q53" s="7">
        <f t="shared" si="27"/>
        <v>12.75</v>
      </c>
      <c r="R53" s="16"/>
      <c r="S53" s="12">
        <f t="shared" si="13"/>
        <v>25</v>
      </c>
      <c r="T53" s="7">
        <f t="shared" si="28"/>
        <v>0.51</v>
      </c>
      <c r="U53" s="7">
        <f t="shared" si="29"/>
        <v>1.53</v>
      </c>
      <c r="V53" s="7">
        <f t="shared" si="30"/>
        <v>4.21</v>
      </c>
      <c r="W53" s="7">
        <f t="shared" si="31"/>
        <v>6.5049999999999999</v>
      </c>
      <c r="X53" s="7">
        <f t="shared" si="32"/>
        <v>12.244999999999999</v>
      </c>
      <c r="Y53" s="17"/>
      <c r="Z53" s="12">
        <f t="shared" si="14"/>
        <v>25</v>
      </c>
      <c r="AA53" s="7">
        <f t="shared" si="33"/>
        <v>0.25</v>
      </c>
      <c r="AB53" s="7">
        <f t="shared" si="34"/>
        <v>0.75</v>
      </c>
      <c r="AC53" s="7">
        <f t="shared" si="35"/>
        <v>2.0625</v>
      </c>
      <c r="AD53" s="7">
        <f t="shared" si="36"/>
        <v>3.1875</v>
      </c>
      <c r="AE53" s="7">
        <f t="shared" si="37"/>
        <v>6</v>
      </c>
      <c r="AF53" s="7">
        <f t="shared" si="38"/>
        <v>12.75</v>
      </c>
      <c r="AG53" s="23"/>
      <c r="AH53" s="12">
        <f t="shared" si="15"/>
        <v>25</v>
      </c>
      <c r="AI53" s="21">
        <f>0.25*'table CONIFERES'!$AH53/100</f>
        <v>6.25E-2</v>
      </c>
      <c r="AJ53" s="21">
        <f>0.75*'table CONIFERES'!AH53/100</f>
        <v>0.1875</v>
      </c>
      <c r="AK53" s="21">
        <f>2.06*'table CONIFERES'!AH53/100</f>
        <v>0.51500000000000001</v>
      </c>
      <c r="AL53" s="21">
        <f>3.19*'table CONIFERES'!AH53/100</f>
        <v>0.79749999999999999</v>
      </c>
      <c r="AM53" s="21">
        <f>6*'table CONIFERES'!AH53/100</f>
        <v>1.5</v>
      </c>
      <c r="AN53" s="21">
        <f>12.75*'table CONIFERES'!AH53/100</f>
        <v>3.1875</v>
      </c>
      <c r="AO53" s="21">
        <f>75*'table CONIFERES'!AH53/100</f>
        <v>18.75</v>
      </c>
      <c r="AP53" s="17"/>
      <c r="AQ53" s="12">
        <f t="shared" si="16"/>
        <v>25</v>
      </c>
      <c r="AR53" s="21">
        <f t="shared" si="39"/>
        <v>2.75E-2</v>
      </c>
      <c r="AS53" s="21">
        <f t="shared" si="40"/>
        <v>8.2500000000000004E-2</v>
      </c>
      <c r="AT53" s="21">
        <f t="shared" si="41"/>
        <v>0.23</v>
      </c>
      <c r="AU53" s="21">
        <f t="shared" si="42"/>
        <v>0.35499999999999998</v>
      </c>
      <c r="AV53" s="21">
        <f t="shared" si="43"/>
        <v>0.66749999999999998</v>
      </c>
      <c r="AW53" s="21">
        <f t="shared" si="44"/>
        <v>1.4175</v>
      </c>
      <c r="AX53" s="21">
        <f t="shared" si="45"/>
        <v>8.3324999999999996</v>
      </c>
      <c r="AY53" s="21">
        <f t="shared" si="46"/>
        <v>13.89</v>
      </c>
      <c r="BA53" s="12">
        <f t="shared" si="17"/>
        <v>25</v>
      </c>
      <c r="BB53" s="21">
        <f t="shared" si="47"/>
        <v>1.4999999999999999E-2</v>
      </c>
      <c r="BC53" s="21">
        <f t="shared" si="48"/>
        <v>4.7500000000000001E-2</v>
      </c>
      <c r="BD53" s="21">
        <f t="shared" si="49"/>
        <v>0.13</v>
      </c>
      <c r="BE53" s="21">
        <f t="shared" si="50"/>
        <v>0.2</v>
      </c>
      <c r="BF53" s="21">
        <f t="shared" si="51"/>
        <v>0.375</v>
      </c>
      <c r="BG53" s="21">
        <f t="shared" si="52"/>
        <v>0.79749999999999999</v>
      </c>
      <c r="BH53" s="21">
        <f t="shared" si="53"/>
        <v>4.6875</v>
      </c>
      <c r="BI53" s="21">
        <f t="shared" si="54"/>
        <v>7.8125</v>
      </c>
      <c r="BJ53" s="21">
        <f t="shared" si="55"/>
        <v>10.9375</v>
      </c>
      <c r="BK53" s="4"/>
      <c r="BL53" s="12">
        <f t="shared" si="18"/>
        <v>25</v>
      </c>
      <c r="BM53" s="3">
        <f t="shared" si="19"/>
        <v>0.01</v>
      </c>
      <c r="BN53" s="3">
        <f t="shared" si="20"/>
        <v>0.03</v>
      </c>
      <c r="BO53" s="3">
        <f t="shared" si="21"/>
        <v>8.2500000000000004E-2</v>
      </c>
      <c r="BP53" s="3">
        <f t="shared" si="22"/>
        <v>0.1275</v>
      </c>
      <c r="BQ53" s="3">
        <f t="shared" si="56"/>
        <v>0.24</v>
      </c>
      <c r="BR53" s="3">
        <f t="shared" si="57"/>
        <v>0.51</v>
      </c>
      <c r="BS53" s="3">
        <f t="shared" si="23"/>
        <v>3</v>
      </c>
      <c r="BT53" s="3">
        <f t="shared" si="24"/>
        <v>5</v>
      </c>
      <c r="BU53" s="3">
        <f t="shared" si="25"/>
        <v>7</v>
      </c>
      <c r="BV53" s="3">
        <f t="shared" si="26"/>
        <v>9</v>
      </c>
      <c r="BW53" s="4"/>
    </row>
    <row r="54" spans="1:75" s="5" customFormat="1" x14ac:dyDescent="0.25">
      <c r="A54" s="12">
        <f t="shared" si="0"/>
        <v>25.5</v>
      </c>
      <c r="B54" s="11">
        <f t="shared" si="1"/>
        <v>25.5</v>
      </c>
      <c r="C54" s="16"/>
      <c r="D54" s="12">
        <f t="shared" si="2"/>
        <v>25.5</v>
      </c>
      <c r="E54" s="15">
        <f t="shared" si="3"/>
        <v>6.375</v>
      </c>
      <c r="F54" s="8">
        <f t="shared" si="4"/>
        <v>19.125</v>
      </c>
      <c r="G54" s="16"/>
      <c r="H54" s="12">
        <f t="shared" si="5"/>
        <v>25.5</v>
      </c>
      <c r="I54" s="9">
        <f t="shared" si="6"/>
        <v>2.0808</v>
      </c>
      <c r="J54" s="9">
        <f t="shared" si="7"/>
        <v>6.2449500000000002</v>
      </c>
      <c r="K54" s="9">
        <f t="shared" si="8"/>
        <v>17.174250000000001</v>
      </c>
      <c r="L54" s="16"/>
      <c r="M54" s="12">
        <f t="shared" si="9"/>
        <v>25.5</v>
      </c>
      <c r="N54" s="7">
        <f t="shared" si="10"/>
        <v>1.02</v>
      </c>
      <c r="O54" s="7">
        <f t="shared" si="11"/>
        <v>3.06</v>
      </c>
      <c r="P54" s="7">
        <f t="shared" si="12"/>
        <v>8.4149999999999991</v>
      </c>
      <c r="Q54" s="7">
        <f t="shared" si="27"/>
        <v>13.005000000000001</v>
      </c>
      <c r="R54" s="16"/>
      <c r="S54" s="12">
        <f t="shared" si="13"/>
        <v>25.5</v>
      </c>
      <c r="T54" s="7">
        <f t="shared" si="28"/>
        <v>0.5202</v>
      </c>
      <c r="U54" s="7">
        <f t="shared" si="29"/>
        <v>1.5606</v>
      </c>
      <c r="V54" s="7">
        <f t="shared" si="30"/>
        <v>4.2942</v>
      </c>
      <c r="W54" s="7">
        <f t="shared" si="31"/>
        <v>6.6350999999999996</v>
      </c>
      <c r="X54" s="7">
        <f t="shared" si="32"/>
        <v>12.4899</v>
      </c>
      <c r="Y54" s="17"/>
      <c r="Z54" s="12">
        <f t="shared" si="14"/>
        <v>25.5</v>
      </c>
      <c r="AA54" s="7">
        <f t="shared" si="33"/>
        <v>0.255</v>
      </c>
      <c r="AB54" s="7">
        <f t="shared" si="34"/>
        <v>0.76500000000000001</v>
      </c>
      <c r="AC54" s="7">
        <f t="shared" si="35"/>
        <v>2.1037499999999998</v>
      </c>
      <c r="AD54" s="7">
        <f t="shared" si="36"/>
        <v>3.2512500000000002</v>
      </c>
      <c r="AE54" s="7">
        <f t="shared" si="37"/>
        <v>6.12</v>
      </c>
      <c r="AF54" s="7">
        <f t="shared" si="38"/>
        <v>13.005000000000001</v>
      </c>
      <c r="AG54" s="23"/>
      <c r="AH54" s="12">
        <f t="shared" si="15"/>
        <v>25.5</v>
      </c>
      <c r="AI54" s="21">
        <f>0.25*'table CONIFERES'!$AH54/100</f>
        <v>6.3750000000000001E-2</v>
      </c>
      <c r="AJ54" s="21">
        <f>0.75*'table CONIFERES'!AH54/100</f>
        <v>0.19125</v>
      </c>
      <c r="AK54" s="21">
        <f>2.06*'table CONIFERES'!AH54/100</f>
        <v>0.52529999999999999</v>
      </c>
      <c r="AL54" s="21">
        <f>3.19*'table CONIFERES'!AH54/100</f>
        <v>0.81345000000000001</v>
      </c>
      <c r="AM54" s="21">
        <f>6*'table CONIFERES'!AH54/100</f>
        <v>1.53</v>
      </c>
      <c r="AN54" s="21">
        <f>12.75*'table CONIFERES'!AH54/100</f>
        <v>3.2512500000000002</v>
      </c>
      <c r="AO54" s="21">
        <f>75*'table CONIFERES'!AH54/100</f>
        <v>19.125</v>
      </c>
      <c r="AP54" s="17"/>
      <c r="AQ54" s="12">
        <f t="shared" si="16"/>
        <v>25.5</v>
      </c>
      <c r="AR54" s="21">
        <f t="shared" si="39"/>
        <v>2.8050000000000002E-2</v>
      </c>
      <c r="AS54" s="21">
        <f t="shared" si="40"/>
        <v>8.4150000000000003E-2</v>
      </c>
      <c r="AT54" s="21">
        <f t="shared" si="41"/>
        <v>0.2346</v>
      </c>
      <c r="AU54" s="21">
        <f t="shared" si="42"/>
        <v>0.36210000000000003</v>
      </c>
      <c r="AV54" s="21">
        <f t="shared" si="43"/>
        <v>0.68084999999999996</v>
      </c>
      <c r="AW54" s="21">
        <f t="shared" si="44"/>
        <v>1.4458500000000001</v>
      </c>
      <c r="AX54" s="21">
        <f t="shared" si="45"/>
        <v>8.4991500000000002</v>
      </c>
      <c r="AY54" s="21">
        <f t="shared" si="46"/>
        <v>14.1678</v>
      </c>
      <c r="BA54" s="12">
        <f t="shared" si="17"/>
        <v>25.5</v>
      </c>
      <c r="BB54" s="21">
        <f t="shared" si="47"/>
        <v>1.5300000000000001E-2</v>
      </c>
      <c r="BC54" s="21">
        <f t="shared" si="48"/>
        <v>4.845E-2</v>
      </c>
      <c r="BD54" s="21">
        <f t="shared" si="49"/>
        <v>0.1326</v>
      </c>
      <c r="BE54" s="21">
        <f t="shared" si="50"/>
        <v>0.20400000000000001</v>
      </c>
      <c r="BF54" s="21">
        <f t="shared" si="51"/>
        <v>0.38250000000000001</v>
      </c>
      <c r="BG54" s="21">
        <f t="shared" si="52"/>
        <v>0.81345000000000001</v>
      </c>
      <c r="BH54" s="21">
        <f t="shared" si="53"/>
        <v>4.78125</v>
      </c>
      <c r="BI54" s="21">
        <f t="shared" si="54"/>
        <v>7.96875</v>
      </c>
      <c r="BJ54" s="21">
        <f t="shared" si="55"/>
        <v>11.15625</v>
      </c>
      <c r="BK54" s="4"/>
      <c r="BL54" s="12">
        <f t="shared" si="18"/>
        <v>25.5</v>
      </c>
      <c r="BM54" s="3">
        <f t="shared" si="19"/>
        <v>1.0200000000000001E-2</v>
      </c>
      <c r="BN54" s="3">
        <f t="shared" si="20"/>
        <v>3.0600000000000002E-2</v>
      </c>
      <c r="BO54" s="3">
        <f t="shared" si="21"/>
        <v>8.4150000000000003E-2</v>
      </c>
      <c r="BP54" s="3">
        <f t="shared" si="22"/>
        <v>0.13005</v>
      </c>
      <c r="BQ54" s="3">
        <f t="shared" si="56"/>
        <v>0.24480000000000002</v>
      </c>
      <c r="BR54" s="3">
        <f t="shared" si="57"/>
        <v>0.5202</v>
      </c>
      <c r="BS54" s="3">
        <f t="shared" si="23"/>
        <v>3.06</v>
      </c>
      <c r="BT54" s="3">
        <f t="shared" si="24"/>
        <v>5.0999999999999996</v>
      </c>
      <c r="BU54" s="3">
        <f t="shared" si="25"/>
        <v>7.14</v>
      </c>
      <c r="BV54" s="3">
        <f t="shared" si="26"/>
        <v>9.18</v>
      </c>
      <c r="BW54" s="4"/>
    </row>
    <row r="55" spans="1:75" s="5" customFormat="1" x14ac:dyDescent="0.25">
      <c r="A55" s="12">
        <f t="shared" si="0"/>
        <v>26</v>
      </c>
      <c r="B55" s="11">
        <f t="shared" si="1"/>
        <v>26</v>
      </c>
      <c r="C55" s="16"/>
      <c r="D55" s="12">
        <f t="shared" si="2"/>
        <v>26</v>
      </c>
      <c r="E55" s="15">
        <f t="shared" si="3"/>
        <v>6.5</v>
      </c>
      <c r="F55" s="8">
        <f t="shared" si="4"/>
        <v>19.5</v>
      </c>
      <c r="G55" s="16"/>
      <c r="H55" s="12">
        <f t="shared" si="5"/>
        <v>26</v>
      </c>
      <c r="I55" s="9">
        <f t="shared" si="6"/>
        <v>2.1215999999999999</v>
      </c>
      <c r="J55" s="9">
        <f t="shared" si="7"/>
        <v>6.3673999999999999</v>
      </c>
      <c r="K55" s="9">
        <f t="shared" si="8"/>
        <v>17.510999999999999</v>
      </c>
      <c r="L55" s="16"/>
      <c r="M55" s="12">
        <f t="shared" si="9"/>
        <v>26</v>
      </c>
      <c r="N55" s="7">
        <f t="shared" si="10"/>
        <v>1.04</v>
      </c>
      <c r="O55" s="7">
        <f t="shared" si="11"/>
        <v>3.12</v>
      </c>
      <c r="P55" s="7">
        <f t="shared" si="12"/>
        <v>8.58</v>
      </c>
      <c r="Q55" s="7">
        <f t="shared" si="27"/>
        <v>13.26</v>
      </c>
      <c r="R55" s="16"/>
      <c r="S55" s="12">
        <f t="shared" si="13"/>
        <v>26</v>
      </c>
      <c r="T55" s="7">
        <f t="shared" si="28"/>
        <v>0.53039999999999998</v>
      </c>
      <c r="U55" s="7">
        <f t="shared" si="29"/>
        <v>1.5911999999999999</v>
      </c>
      <c r="V55" s="7">
        <f t="shared" si="30"/>
        <v>4.3784000000000001</v>
      </c>
      <c r="W55" s="7">
        <f t="shared" si="31"/>
        <v>6.7652000000000001</v>
      </c>
      <c r="X55" s="7">
        <f t="shared" si="32"/>
        <v>12.7348</v>
      </c>
      <c r="Y55" s="17"/>
      <c r="Z55" s="12">
        <f t="shared" si="14"/>
        <v>26</v>
      </c>
      <c r="AA55" s="7">
        <f t="shared" si="33"/>
        <v>0.26</v>
      </c>
      <c r="AB55" s="7">
        <f t="shared" si="34"/>
        <v>0.78</v>
      </c>
      <c r="AC55" s="7">
        <f t="shared" si="35"/>
        <v>2.145</v>
      </c>
      <c r="AD55" s="7">
        <f t="shared" si="36"/>
        <v>3.3149999999999999</v>
      </c>
      <c r="AE55" s="7">
        <f t="shared" si="37"/>
        <v>6.24</v>
      </c>
      <c r="AF55" s="7">
        <f t="shared" si="38"/>
        <v>13.26</v>
      </c>
      <c r="AG55" s="23"/>
      <c r="AH55" s="12">
        <f t="shared" si="15"/>
        <v>26</v>
      </c>
      <c r="AI55" s="21">
        <f>0.25*'table CONIFERES'!$AH55/100</f>
        <v>6.5000000000000002E-2</v>
      </c>
      <c r="AJ55" s="21">
        <f>0.75*'table CONIFERES'!AH55/100</f>
        <v>0.19500000000000001</v>
      </c>
      <c r="AK55" s="21">
        <f>2.06*'table CONIFERES'!AH55/100</f>
        <v>0.53560000000000008</v>
      </c>
      <c r="AL55" s="21">
        <f>3.19*'table CONIFERES'!AH55/100</f>
        <v>0.82940000000000003</v>
      </c>
      <c r="AM55" s="21">
        <f>6*'table CONIFERES'!AH55/100</f>
        <v>1.56</v>
      </c>
      <c r="AN55" s="21">
        <f>12.75*'table CONIFERES'!AH55/100</f>
        <v>3.3149999999999999</v>
      </c>
      <c r="AO55" s="21">
        <f>75*'table CONIFERES'!AH55/100</f>
        <v>19.5</v>
      </c>
      <c r="AP55" s="17"/>
      <c r="AQ55" s="12">
        <f t="shared" si="16"/>
        <v>26</v>
      </c>
      <c r="AR55" s="21">
        <f t="shared" si="39"/>
        <v>2.86E-2</v>
      </c>
      <c r="AS55" s="21">
        <f t="shared" si="40"/>
        <v>8.5800000000000001E-2</v>
      </c>
      <c r="AT55" s="21">
        <f t="shared" si="41"/>
        <v>0.23920000000000002</v>
      </c>
      <c r="AU55" s="21">
        <f t="shared" si="42"/>
        <v>0.36920000000000003</v>
      </c>
      <c r="AV55" s="21">
        <f t="shared" si="43"/>
        <v>0.69420000000000004</v>
      </c>
      <c r="AW55" s="21">
        <f t="shared" si="44"/>
        <v>1.4742</v>
      </c>
      <c r="AX55" s="21">
        <f t="shared" si="45"/>
        <v>8.6657999999999991</v>
      </c>
      <c r="AY55" s="21">
        <f t="shared" si="46"/>
        <v>14.445599999999999</v>
      </c>
      <c r="BA55" s="12">
        <f t="shared" si="17"/>
        <v>26</v>
      </c>
      <c r="BB55" s="21">
        <f t="shared" si="47"/>
        <v>1.5600000000000001E-2</v>
      </c>
      <c r="BC55" s="21">
        <f t="shared" si="48"/>
        <v>4.9400000000000006E-2</v>
      </c>
      <c r="BD55" s="21">
        <f t="shared" si="49"/>
        <v>0.13519999999999999</v>
      </c>
      <c r="BE55" s="21">
        <f t="shared" si="50"/>
        <v>0.20800000000000002</v>
      </c>
      <c r="BF55" s="21">
        <f t="shared" si="51"/>
        <v>0.39</v>
      </c>
      <c r="BG55" s="21">
        <f t="shared" si="52"/>
        <v>0.82940000000000003</v>
      </c>
      <c r="BH55" s="21">
        <f t="shared" si="53"/>
        <v>4.875</v>
      </c>
      <c r="BI55" s="21">
        <f t="shared" si="54"/>
        <v>8.125</v>
      </c>
      <c r="BJ55" s="21">
        <f t="shared" si="55"/>
        <v>11.375</v>
      </c>
      <c r="BK55" s="4"/>
      <c r="BL55" s="12">
        <f t="shared" si="18"/>
        <v>26</v>
      </c>
      <c r="BM55" s="3">
        <f t="shared" si="19"/>
        <v>1.04E-2</v>
      </c>
      <c r="BN55" s="3">
        <f t="shared" si="20"/>
        <v>3.1200000000000002E-2</v>
      </c>
      <c r="BO55" s="3">
        <f t="shared" si="21"/>
        <v>8.5800000000000001E-2</v>
      </c>
      <c r="BP55" s="3">
        <f t="shared" si="22"/>
        <v>0.1326</v>
      </c>
      <c r="BQ55" s="3">
        <f t="shared" si="56"/>
        <v>0.24960000000000002</v>
      </c>
      <c r="BR55" s="3">
        <f t="shared" si="57"/>
        <v>0.53039999999999998</v>
      </c>
      <c r="BS55" s="3">
        <f t="shared" si="23"/>
        <v>3.12</v>
      </c>
      <c r="BT55" s="3">
        <f t="shared" si="24"/>
        <v>5.2</v>
      </c>
      <c r="BU55" s="3">
        <f t="shared" si="25"/>
        <v>7.28</v>
      </c>
      <c r="BV55" s="3">
        <f t="shared" si="26"/>
        <v>9.36</v>
      </c>
      <c r="BW55" s="4"/>
    </row>
    <row r="56" spans="1:75" s="5" customFormat="1" x14ac:dyDescent="0.25">
      <c r="A56" s="12">
        <f t="shared" si="0"/>
        <v>26.5</v>
      </c>
      <c r="B56" s="11">
        <f t="shared" si="1"/>
        <v>26.5</v>
      </c>
      <c r="C56" s="16"/>
      <c r="D56" s="12">
        <f t="shared" si="2"/>
        <v>26.5</v>
      </c>
      <c r="E56" s="15">
        <f t="shared" si="3"/>
        <v>6.625</v>
      </c>
      <c r="F56" s="8">
        <f t="shared" si="4"/>
        <v>19.875</v>
      </c>
      <c r="G56" s="16"/>
      <c r="H56" s="12">
        <f t="shared" si="5"/>
        <v>26.5</v>
      </c>
      <c r="I56" s="9">
        <f t="shared" si="6"/>
        <v>2.1623999999999999</v>
      </c>
      <c r="J56" s="9">
        <f t="shared" si="7"/>
        <v>6.4898500000000006</v>
      </c>
      <c r="K56" s="9">
        <f t="shared" si="8"/>
        <v>17.847749999999998</v>
      </c>
      <c r="L56" s="16"/>
      <c r="M56" s="12">
        <f t="shared" si="9"/>
        <v>26.5</v>
      </c>
      <c r="N56" s="7">
        <f t="shared" si="10"/>
        <v>1.06</v>
      </c>
      <c r="O56" s="7">
        <f t="shared" si="11"/>
        <v>3.18</v>
      </c>
      <c r="P56" s="7">
        <f t="shared" si="12"/>
        <v>8.7449999999999992</v>
      </c>
      <c r="Q56" s="7">
        <f t="shared" si="27"/>
        <v>13.515000000000001</v>
      </c>
      <c r="R56" s="16"/>
      <c r="S56" s="12">
        <f t="shared" si="13"/>
        <v>26.5</v>
      </c>
      <c r="T56" s="7">
        <f t="shared" si="28"/>
        <v>0.54059999999999997</v>
      </c>
      <c r="U56" s="7">
        <f t="shared" si="29"/>
        <v>1.6218000000000001</v>
      </c>
      <c r="V56" s="7">
        <f t="shared" si="30"/>
        <v>4.4626000000000001</v>
      </c>
      <c r="W56" s="7">
        <f t="shared" si="31"/>
        <v>6.8952999999999998</v>
      </c>
      <c r="X56" s="7">
        <f t="shared" si="32"/>
        <v>12.979700000000001</v>
      </c>
      <c r="Y56" s="17"/>
      <c r="Z56" s="12">
        <f t="shared" si="14"/>
        <v>26.5</v>
      </c>
      <c r="AA56" s="7">
        <f t="shared" si="33"/>
        <v>0.26500000000000001</v>
      </c>
      <c r="AB56" s="7">
        <f t="shared" si="34"/>
        <v>0.79500000000000004</v>
      </c>
      <c r="AC56" s="7">
        <f t="shared" si="35"/>
        <v>2.1862499999999998</v>
      </c>
      <c r="AD56" s="7">
        <f t="shared" si="36"/>
        <v>3.3787500000000001</v>
      </c>
      <c r="AE56" s="7">
        <f t="shared" si="37"/>
        <v>6.36</v>
      </c>
      <c r="AF56" s="7">
        <f t="shared" si="38"/>
        <v>13.515000000000001</v>
      </c>
      <c r="AG56" s="23"/>
      <c r="AH56" s="12">
        <f t="shared" si="15"/>
        <v>26.5</v>
      </c>
      <c r="AI56" s="21">
        <f>0.25*'table CONIFERES'!$AH56/100</f>
        <v>6.6250000000000003E-2</v>
      </c>
      <c r="AJ56" s="21">
        <f>0.75*'table CONIFERES'!AH56/100</f>
        <v>0.19875000000000001</v>
      </c>
      <c r="AK56" s="21">
        <f>2.06*'table CONIFERES'!AH56/100</f>
        <v>0.54590000000000005</v>
      </c>
      <c r="AL56" s="21">
        <f>3.19*'table CONIFERES'!AH56/100</f>
        <v>0.84534999999999993</v>
      </c>
      <c r="AM56" s="21">
        <f>6*'table CONIFERES'!AH56/100</f>
        <v>1.59</v>
      </c>
      <c r="AN56" s="21">
        <f>12.75*'table CONIFERES'!AH56/100</f>
        <v>3.3787500000000001</v>
      </c>
      <c r="AO56" s="21">
        <f>75*'table CONIFERES'!AH56/100</f>
        <v>19.875</v>
      </c>
      <c r="AP56" s="17"/>
      <c r="AQ56" s="12">
        <f t="shared" si="16"/>
        <v>26.5</v>
      </c>
      <c r="AR56" s="21">
        <f t="shared" si="39"/>
        <v>2.9149999999999999E-2</v>
      </c>
      <c r="AS56" s="21">
        <f t="shared" si="40"/>
        <v>8.7450000000000014E-2</v>
      </c>
      <c r="AT56" s="21">
        <f t="shared" si="41"/>
        <v>0.24380000000000002</v>
      </c>
      <c r="AU56" s="21">
        <f t="shared" si="42"/>
        <v>0.37629999999999997</v>
      </c>
      <c r="AV56" s="21">
        <f t="shared" si="43"/>
        <v>0.7075499999999999</v>
      </c>
      <c r="AW56" s="21">
        <f t="shared" si="44"/>
        <v>1.5025500000000001</v>
      </c>
      <c r="AX56" s="21">
        <f t="shared" si="45"/>
        <v>8.8324499999999997</v>
      </c>
      <c r="AY56" s="21">
        <f t="shared" si="46"/>
        <v>14.723400000000002</v>
      </c>
      <c r="BA56" s="12">
        <f t="shared" si="17"/>
        <v>26.5</v>
      </c>
      <c r="BB56" s="21">
        <f t="shared" si="47"/>
        <v>1.5899999999999997E-2</v>
      </c>
      <c r="BC56" s="21">
        <f t="shared" si="48"/>
        <v>5.0349999999999999E-2</v>
      </c>
      <c r="BD56" s="21">
        <f t="shared" si="49"/>
        <v>0.13780000000000001</v>
      </c>
      <c r="BE56" s="21">
        <f t="shared" si="50"/>
        <v>0.21200000000000002</v>
      </c>
      <c r="BF56" s="21">
        <f t="shared" si="51"/>
        <v>0.39750000000000002</v>
      </c>
      <c r="BG56" s="21">
        <f t="shared" si="52"/>
        <v>0.84534999999999993</v>
      </c>
      <c r="BH56" s="21">
        <f t="shared" si="53"/>
        <v>4.96875</v>
      </c>
      <c r="BI56" s="21">
        <f t="shared" si="54"/>
        <v>8.28125</v>
      </c>
      <c r="BJ56" s="21">
        <f t="shared" si="55"/>
        <v>11.59375</v>
      </c>
      <c r="BK56" s="4"/>
      <c r="BL56" s="12">
        <f t="shared" si="18"/>
        <v>26.5</v>
      </c>
      <c r="BM56" s="3">
        <f t="shared" si="19"/>
        <v>1.06E-2</v>
      </c>
      <c r="BN56" s="3">
        <f t="shared" si="20"/>
        <v>3.1799999999999995E-2</v>
      </c>
      <c r="BO56" s="3">
        <f t="shared" si="21"/>
        <v>8.7450000000000014E-2</v>
      </c>
      <c r="BP56" s="3">
        <f t="shared" si="22"/>
        <v>0.13514999999999999</v>
      </c>
      <c r="BQ56" s="3">
        <f t="shared" si="56"/>
        <v>0.25439999999999996</v>
      </c>
      <c r="BR56" s="3">
        <f t="shared" si="57"/>
        <v>0.54059999999999997</v>
      </c>
      <c r="BS56" s="3">
        <f t="shared" si="23"/>
        <v>3.18</v>
      </c>
      <c r="BT56" s="3">
        <f t="shared" si="24"/>
        <v>5.3</v>
      </c>
      <c r="BU56" s="3">
        <f t="shared" si="25"/>
        <v>7.42</v>
      </c>
      <c r="BV56" s="3">
        <f t="shared" si="26"/>
        <v>9.5399999999999991</v>
      </c>
      <c r="BW56" s="4"/>
    </row>
    <row r="57" spans="1:75" s="5" customFormat="1" x14ac:dyDescent="0.25">
      <c r="A57" s="12">
        <f t="shared" si="0"/>
        <v>27</v>
      </c>
      <c r="B57" s="11">
        <f t="shared" si="1"/>
        <v>27</v>
      </c>
      <c r="C57" s="16"/>
      <c r="D57" s="12">
        <f t="shared" si="2"/>
        <v>27</v>
      </c>
      <c r="E57" s="15">
        <f t="shared" si="3"/>
        <v>6.75</v>
      </c>
      <c r="F57" s="8">
        <f t="shared" si="4"/>
        <v>20.25</v>
      </c>
      <c r="G57" s="16"/>
      <c r="H57" s="12">
        <f t="shared" si="5"/>
        <v>27</v>
      </c>
      <c r="I57" s="9">
        <f t="shared" si="6"/>
        <v>2.2031999999999998</v>
      </c>
      <c r="J57" s="9">
        <f t="shared" si="7"/>
        <v>6.6122999999999994</v>
      </c>
      <c r="K57" s="9">
        <f t="shared" si="8"/>
        <v>18.1845</v>
      </c>
      <c r="L57" s="16"/>
      <c r="M57" s="12">
        <f t="shared" si="9"/>
        <v>27</v>
      </c>
      <c r="N57" s="7">
        <f t="shared" si="10"/>
        <v>1.08</v>
      </c>
      <c r="O57" s="7">
        <f t="shared" si="11"/>
        <v>3.24</v>
      </c>
      <c r="P57" s="7">
        <f t="shared" si="12"/>
        <v>8.91</v>
      </c>
      <c r="Q57" s="7">
        <f t="shared" si="27"/>
        <v>13.77</v>
      </c>
      <c r="R57" s="16"/>
      <c r="S57" s="12">
        <f t="shared" si="13"/>
        <v>27</v>
      </c>
      <c r="T57" s="7">
        <f t="shared" si="28"/>
        <v>0.55079999999999996</v>
      </c>
      <c r="U57" s="7">
        <f t="shared" si="29"/>
        <v>1.6524000000000001</v>
      </c>
      <c r="V57" s="7">
        <f t="shared" si="30"/>
        <v>4.5468000000000002</v>
      </c>
      <c r="W57" s="7">
        <f t="shared" si="31"/>
        <v>7.0253999999999994</v>
      </c>
      <c r="X57" s="7">
        <f t="shared" si="32"/>
        <v>13.224599999999999</v>
      </c>
      <c r="Y57" s="17"/>
      <c r="Z57" s="12">
        <f t="shared" si="14"/>
        <v>27</v>
      </c>
      <c r="AA57" s="7">
        <f t="shared" si="33"/>
        <v>0.27</v>
      </c>
      <c r="AB57" s="7">
        <f t="shared" si="34"/>
        <v>0.81</v>
      </c>
      <c r="AC57" s="7">
        <f t="shared" si="35"/>
        <v>2.2275</v>
      </c>
      <c r="AD57" s="7">
        <f t="shared" si="36"/>
        <v>3.4424999999999999</v>
      </c>
      <c r="AE57" s="7">
        <f t="shared" si="37"/>
        <v>6.48</v>
      </c>
      <c r="AF57" s="7">
        <f t="shared" si="38"/>
        <v>13.77</v>
      </c>
      <c r="AG57" s="23"/>
      <c r="AH57" s="12">
        <f t="shared" si="15"/>
        <v>27</v>
      </c>
      <c r="AI57" s="21">
        <f>0.25*'table CONIFERES'!$AH57/100</f>
        <v>6.7500000000000004E-2</v>
      </c>
      <c r="AJ57" s="21">
        <f>0.75*'table CONIFERES'!AH57/100</f>
        <v>0.20250000000000001</v>
      </c>
      <c r="AK57" s="21">
        <f>2.06*'table CONIFERES'!AH57/100</f>
        <v>0.55620000000000003</v>
      </c>
      <c r="AL57" s="21">
        <f>3.19*'table CONIFERES'!AH57/100</f>
        <v>0.86129999999999995</v>
      </c>
      <c r="AM57" s="21">
        <f>6*'table CONIFERES'!AH57/100</f>
        <v>1.62</v>
      </c>
      <c r="AN57" s="21">
        <f>12.75*'table CONIFERES'!AH57/100</f>
        <v>3.4424999999999999</v>
      </c>
      <c r="AO57" s="21">
        <f>75*'table CONIFERES'!AH57/100</f>
        <v>20.25</v>
      </c>
      <c r="AP57" s="17"/>
      <c r="AQ57" s="12">
        <f t="shared" si="16"/>
        <v>27</v>
      </c>
      <c r="AR57" s="21">
        <f t="shared" si="39"/>
        <v>2.9700000000000001E-2</v>
      </c>
      <c r="AS57" s="21">
        <f t="shared" si="40"/>
        <v>8.9099999999999999E-2</v>
      </c>
      <c r="AT57" s="21">
        <f t="shared" si="41"/>
        <v>0.24840000000000001</v>
      </c>
      <c r="AU57" s="21">
        <f t="shared" si="42"/>
        <v>0.38339999999999996</v>
      </c>
      <c r="AV57" s="21">
        <f t="shared" si="43"/>
        <v>0.72089999999999999</v>
      </c>
      <c r="AW57" s="21">
        <f t="shared" si="44"/>
        <v>1.5308999999999999</v>
      </c>
      <c r="AX57" s="21">
        <f t="shared" si="45"/>
        <v>8.9991000000000003</v>
      </c>
      <c r="AY57" s="21">
        <f t="shared" si="46"/>
        <v>15.001200000000001</v>
      </c>
      <c r="BA57" s="12">
        <f t="shared" si="17"/>
        <v>27</v>
      </c>
      <c r="BB57" s="21">
        <f t="shared" si="47"/>
        <v>1.6199999999999999E-2</v>
      </c>
      <c r="BC57" s="21">
        <f t="shared" si="48"/>
        <v>5.1299999999999998E-2</v>
      </c>
      <c r="BD57" s="21">
        <f t="shared" si="49"/>
        <v>0.1404</v>
      </c>
      <c r="BE57" s="21">
        <f t="shared" si="50"/>
        <v>0.21600000000000003</v>
      </c>
      <c r="BF57" s="21">
        <f t="shared" si="51"/>
        <v>0.40500000000000003</v>
      </c>
      <c r="BG57" s="21">
        <f t="shared" si="52"/>
        <v>0.86129999999999995</v>
      </c>
      <c r="BH57" s="21">
        <f t="shared" si="53"/>
        <v>5.0625</v>
      </c>
      <c r="BI57" s="21">
        <f t="shared" si="54"/>
        <v>8.4375</v>
      </c>
      <c r="BJ57" s="21">
        <f t="shared" si="55"/>
        <v>11.8125</v>
      </c>
      <c r="BK57" s="4"/>
      <c r="BL57" s="12">
        <f t="shared" si="18"/>
        <v>27</v>
      </c>
      <c r="BM57" s="3">
        <f t="shared" si="19"/>
        <v>1.0800000000000001E-2</v>
      </c>
      <c r="BN57" s="3">
        <f t="shared" si="20"/>
        <v>3.2399999999999998E-2</v>
      </c>
      <c r="BO57" s="3">
        <f t="shared" si="21"/>
        <v>8.9099999999999999E-2</v>
      </c>
      <c r="BP57" s="3">
        <f t="shared" si="22"/>
        <v>0.13769999999999999</v>
      </c>
      <c r="BQ57" s="3">
        <f t="shared" si="56"/>
        <v>0.25919999999999999</v>
      </c>
      <c r="BR57" s="3">
        <f t="shared" si="57"/>
        <v>0.55079999999999996</v>
      </c>
      <c r="BS57" s="3">
        <f t="shared" si="23"/>
        <v>3.24</v>
      </c>
      <c r="BT57" s="3">
        <f t="shared" si="24"/>
        <v>5.4</v>
      </c>
      <c r="BU57" s="3">
        <f t="shared" si="25"/>
        <v>7.56</v>
      </c>
      <c r="BV57" s="3">
        <f t="shared" si="26"/>
        <v>9.7200000000000006</v>
      </c>
      <c r="BW57" s="4"/>
    </row>
    <row r="58" spans="1:75" s="5" customFormat="1" x14ac:dyDescent="0.25">
      <c r="A58" s="12">
        <f t="shared" si="0"/>
        <v>27.5</v>
      </c>
      <c r="B58" s="11">
        <f t="shared" si="1"/>
        <v>27.5</v>
      </c>
      <c r="C58" s="16"/>
      <c r="D58" s="12">
        <f t="shared" si="2"/>
        <v>27.5</v>
      </c>
      <c r="E58" s="15">
        <f t="shared" si="3"/>
        <v>6.875</v>
      </c>
      <c r="F58" s="8">
        <f t="shared" si="4"/>
        <v>20.625</v>
      </c>
      <c r="G58" s="16"/>
      <c r="H58" s="12">
        <f t="shared" si="5"/>
        <v>27.5</v>
      </c>
      <c r="I58" s="9">
        <f t="shared" si="6"/>
        <v>2.2440000000000002</v>
      </c>
      <c r="J58" s="9">
        <f t="shared" si="7"/>
        <v>6.7347499999999991</v>
      </c>
      <c r="K58" s="9">
        <f t="shared" si="8"/>
        <v>18.521249999999998</v>
      </c>
      <c r="L58" s="16"/>
      <c r="M58" s="12">
        <f t="shared" si="9"/>
        <v>27.5</v>
      </c>
      <c r="N58" s="7">
        <f t="shared" si="10"/>
        <v>1.1000000000000001</v>
      </c>
      <c r="O58" s="7">
        <f t="shared" si="11"/>
        <v>3.3</v>
      </c>
      <c r="P58" s="7">
        <f t="shared" si="12"/>
        <v>9.0749999999999993</v>
      </c>
      <c r="Q58" s="7">
        <f t="shared" si="27"/>
        <v>14.025</v>
      </c>
      <c r="R58" s="16"/>
      <c r="S58" s="12">
        <f t="shared" si="13"/>
        <v>27.5</v>
      </c>
      <c r="T58" s="7">
        <f t="shared" si="28"/>
        <v>0.56100000000000005</v>
      </c>
      <c r="U58" s="7">
        <f t="shared" si="29"/>
        <v>1.6830000000000001</v>
      </c>
      <c r="V58" s="7">
        <f t="shared" si="30"/>
        <v>4.6310000000000002</v>
      </c>
      <c r="W58" s="7">
        <f t="shared" si="31"/>
        <v>7.1555</v>
      </c>
      <c r="X58" s="7">
        <f t="shared" si="32"/>
        <v>13.469499999999998</v>
      </c>
      <c r="Y58" s="17"/>
      <c r="Z58" s="12">
        <f t="shared" si="14"/>
        <v>27.5</v>
      </c>
      <c r="AA58" s="7">
        <f t="shared" si="33"/>
        <v>0.27500000000000002</v>
      </c>
      <c r="AB58" s="7">
        <f t="shared" si="34"/>
        <v>0.82499999999999996</v>
      </c>
      <c r="AC58" s="7">
        <f t="shared" si="35"/>
        <v>2.2687499999999998</v>
      </c>
      <c r="AD58" s="7">
        <f t="shared" si="36"/>
        <v>3.5062500000000001</v>
      </c>
      <c r="AE58" s="7">
        <f t="shared" si="37"/>
        <v>6.6</v>
      </c>
      <c r="AF58" s="7">
        <f t="shared" si="38"/>
        <v>14.025</v>
      </c>
      <c r="AG58" s="23"/>
      <c r="AH58" s="12">
        <f t="shared" si="15"/>
        <v>27.5</v>
      </c>
      <c r="AI58" s="21">
        <f>0.25*'table CONIFERES'!$AH58/100</f>
        <v>6.8750000000000006E-2</v>
      </c>
      <c r="AJ58" s="21">
        <f>0.75*'table CONIFERES'!AH58/100</f>
        <v>0.20624999999999999</v>
      </c>
      <c r="AK58" s="21">
        <f>2.06*'table CONIFERES'!AH58/100</f>
        <v>0.5665</v>
      </c>
      <c r="AL58" s="21">
        <f>3.19*'table CONIFERES'!AH58/100</f>
        <v>0.87724999999999997</v>
      </c>
      <c r="AM58" s="21">
        <f>6*'table CONIFERES'!AH58/100</f>
        <v>1.65</v>
      </c>
      <c r="AN58" s="21">
        <f>12.75*'table CONIFERES'!AH58/100</f>
        <v>3.5062500000000001</v>
      </c>
      <c r="AO58" s="21">
        <f>75*'table CONIFERES'!AH58/100</f>
        <v>20.625</v>
      </c>
      <c r="AP58" s="17"/>
      <c r="AQ58" s="12">
        <f t="shared" si="16"/>
        <v>27.5</v>
      </c>
      <c r="AR58" s="21">
        <f t="shared" si="39"/>
        <v>3.0249999999999999E-2</v>
      </c>
      <c r="AS58" s="21">
        <f t="shared" si="40"/>
        <v>9.0750000000000011E-2</v>
      </c>
      <c r="AT58" s="21">
        <f t="shared" si="41"/>
        <v>0.253</v>
      </c>
      <c r="AU58" s="21">
        <f t="shared" si="42"/>
        <v>0.39049999999999996</v>
      </c>
      <c r="AV58" s="21">
        <f t="shared" si="43"/>
        <v>0.73424999999999996</v>
      </c>
      <c r="AW58" s="21">
        <f t="shared" si="44"/>
        <v>1.55925</v>
      </c>
      <c r="AX58" s="21">
        <f t="shared" si="45"/>
        <v>9.1657499999999992</v>
      </c>
      <c r="AY58" s="21">
        <f t="shared" si="46"/>
        <v>15.279000000000002</v>
      </c>
      <c r="BA58" s="12">
        <f t="shared" si="17"/>
        <v>27.5</v>
      </c>
      <c r="BB58" s="21">
        <f t="shared" si="47"/>
        <v>1.6500000000000001E-2</v>
      </c>
      <c r="BC58" s="21">
        <f t="shared" si="48"/>
        <v>5.2249999999999998E-2</v>
      </c>
      <c r="BD58" s="21">
        <f t="shared" si="49"/>
        <v>0.14300000000000002</v>
      </c>
      <c r="BE58" s="21">
        <f t="shared" si="50"/>
        <v>0.22</v>
      </c>
      <c r="BF58" s="21">
        <f t="shared" si="51"/>
        <v>0.41249999999999998</v>
      </c>
      <c r="BG58" s="21">
        <f t="shared" si="52"/>
        <v>0.87724999999999997</v>
      </c>
      <c r="BH58" s="21">
        <f t="shared" si="53"/>
        <v>5.15625</v>
      </c>
      <c r="BI58" s="21">
        <f t="shared" si="54"/>
        <v>8.59375</v>
      </c>
      <c r="BJ58" s="21">
        <f t="shared" si="55"/>
        <v>12.03125</v>
      </c>
      <c r="BK58" s="4"/>
      <c r="BL58" s="12">
        <f t="shared" si="18"/>
        <v>27.5</v>
      </c>
      <c r="BM58" s="3">
        <f t="shared" si="19"/>
        <v>1.1000000000000001E-2</v>
      </c>
      <c r="BN58" s="3">
        <f t="shared" si="20"/>
        <v>3.3000000000000002E-2</v>
      </c>
      <c r="BO58" s="3">
        <f t="shared" si="21"/>
        <v>9.0750000000000011E-2</v>
      </c>
      <c r="BP58" s="3">
        <f t="shared" si="22"/>
        <v>0.14025000000000001</v>
      </c>
      <c r="BQ58" s="3">
        <f t="shared" si="56"/>
        <v>0.26400000000000001</v>
      </c>
      <c r="BR58" s="3">
        <f t="shared" si="57"/>
        <v>0.56100000000000005</v>
      </c>
      <c r="BS58" s="3">
        <f t="shared" si="23"/>
        <v>3.3</v>
      </c>
      <c r="BT58" s="3">
        <f t="shared" si="24"/>
        <v>5.5</v>
      </c>
      <c r="BU58" s="3">
        <f t="shared" si="25"/>
        <v>7.7</v>
      </c>
      <c r="BV58" s="3">
        <f t="shared" si="26"/>
        <v>9.9</v>
      </c>
      <c r="BW58" s="4"/>
    </row>
    <row r="59" spans="1:75" s="5" customFormat="1" x14ac:dyDescent="0.25">
      <c r="A59" s="12">
        <f t="shared" si="0"/>
        <v>28</v>
      </c>
      <c r="B59" s="11">
        <f t="shared" si="1"/>
        <v>28</v>
      </c>
      <c r="C59" s="16"/>
      <c r="D59" s="12">
        <f t="shared" si="2"/>
        <v>28</v>
      </c>
      <c r="E59" s="15">
        <f t="shared" si="3"/>
        <v>7</v>
      </c>
      <c r="F59" s="8">
        <f t="shared" si="4"/>
        <v>21</v>
      </c>
      <c r="G59" s="16"/>
      <c r="H59" s="12">
        <f t="shared" si="5"/>
        <v>28</v>
      </c>
      <c r="I59" s="9">
        <f t="shared" si="6"/>
        <v>2.2848000000000002</v>
      </c>
      <c r="J59" s="9">
        <f t="shared" si="7"/>
        <v>6.8571999999999989</v>
      </c>
      <c r="K59" s="9">
        <f t="shared" si="8"/>
        <v>18.857999999999997</v>
      </c>
      <c r="L59" s="16"/>
      <c r="M59" s="12">
        <f t="shared" si="9"/>
        <v>28</v>
      </c>
      <c r="N59" s="7">
        <f t="shared" si="10"/>
        <v>1.1200000000000001</v>
      </c>
      <c r="O59" s="7">
        <f t="shared" si="11"/>
        <v>3.36</v>
      </c>
      <c r="P59" s="7">
        <f t="shared" si="12"/>
        <v>9.24</v>
      </c>
      <c r="Q59" s="7">
        <f t="shared" si="27"/>
        <v>14.28</v>
      </c>
      <c r="R59" s="16"/>
      <c r="S59" s="12">
        <f t="shared" si="13"/>
        <v>28</v>
      </c>
      <c r="T59" s="7">
        <f t="shared" si="28"/>
        <v>0.57120000000000004</v>
      </c>
      <c r="U59" s="7">
        <f t="shared" si="29"/>
        <v>1.7136000000000002</v>
      </c>
      <c r="V59" s="7">
        <f t="shared" si="30"/>
        <v>4.7151999999999994</v>
      </c>
      <c r="W59" s="7">
        <f t="shared" si="31"/>
        <v>7.2855999999999996</v>
      </c>
      <c r="X59" s="7">
        <f t="shared" si="32"/>
        <v>13.714399999999998</v>
      </c>
      <c r="Y59" s="17"/>
      <c r="Z59" s="12">
        <f t="shared" si="14"/>
        <v>28</v>
      </c>
      <c r="AA59" s="7">
        <f t="shared" si="33"/>
        <v>0.28000000000000003</v>
      </c>
      <c r="AB59" s="7">
        <f t="shared" si="34"/>
        <v>0.84</v>
      </c>
      <c r="AC59" s="7">
        <f t="shared" si="35"/>
        <v>2.31</v>
      </c>
      <c r="AD59" s="7">
        <f t="shared" si="36"/>
        <v>3.57</v>
      </c>
      <c r="AE59" s="7">
        <f t="shared" si="37"/>
        <v>6.72</v>
      </c>
      <c r="AF59" s="7">
        <f t="shared" si="38"/>
        <v>14.28</v>
      </c>
      <c r="AG59" s="23"/>
      <c r="AH59" s="12">
        <f t="shared" si="15"/>
        <v>28</v>
      </c>
      <c r="AI59" s="21">
        <f>0.25*'table CONIFERES'!$AH59/100</f>
        <v>7.0000000000000007E-2</v>
      </c>
      <c r="AJ59" s="21">
        <f>0.75*'table CONIFERES'!AH59/100</f>
        <v>0.21</v>
      </c>
      <c r="AK59" s="21">
        <f>2.06*'table CONIFERES'!AH59/100</f>
        <v>0.57679999999999998</v>
      </c>
      <c r="AL59" s="21">
        <f>3.19*'table CONIFERES'!AH59/100</f>
        <v>0.89319999999999988</v>
      </c>
      <c r="AM59" s="21">
        <f>6*'table CONIFERES'!AH59/100</f>
        <v>1.68</v>
      </c>
      <c r="AN59" s="21">
        <f>12.75*'table CONIFERES'!AH59/100</f>
        <v>3.57</v>
      </c>
      <c r="AO59" s="21">
        <f>75*'table CONIFERES'!AH59/100</f>
        <v>21</v>
      </c>
      <c r="AP59" s="17"/>
      <c r="AQ59" s="12">
        <f t="shared" si="16"/>
        <v>28</v>
      </c>
      <c r="AR59" s="21">
        <f t="shared" si="39"/>
        <v>3.0800000000000001E-2</v>
      </c>
      <c r="AS59" s="21">
        <f t="shared" si="40"/>
        <v>9.2399999999999996E-2</v>
      </c>
      <c r="AT59" s="21">
        <f t="shared" si="41"/>
        <v>0.2576</v>
      </c>
      <c r="AU59" s="21">
        <f t="shared" si="42"/>
        <v>0.39759999999999995</v>
      </c>
      <c r="AV59" s="21">
        <f t="shared" si="43"/>
        <v>0.74759999999999993</v>
      </c>
      <c r="AW59" s="21">
        <f t="shared" si="44"/>
        <v>1.5875999999999999</v>
      </c>
      <c r="AX59" s="21">
        <f t="shared" si="45"/>
        <v>9.3323999999999998</v>
      </c>
      <c r="AY59" s="21">
        <f t="shared" si="46"/>
        <v>15.556800000000001</v>
      </c>
      <c r="BA59" s="12">
        <f t="shared" si="17"/>
        <v>28</v>
      </c>
      <c r="BB59" s="21">
        <f t="shared" si="47"/>
        <v>1.6799999999999999E-2</v>
      </c>
      <c r="BC59" s="21">
        <f t="shared" si="48"/>
        <v>5.3200000000000004E-2</v>
      </c>
      <c r="BD59" s="21">
        <f t="shared" si="49"/>
        <v>0.14560000000000001</v>
      </c>
      <c r="BE59" s="21">
        <f t="shared" si="50"/>
        <v>0.22400000000000003</v>
      </c>
      <c r="BF59" s="21">
        <f t="shared" si="51"/>
        <v>0.42</v>
      </c>
      <c r="BG59" s="21">
        <f t="shared" si="52"/>
        <v>0.89319999999999988</v>
      </c>
      <c r="BH59" s="21">
        <f t="shared" si="53"/>
        <v>5.25</v>
      </c>
      <c r="BI59" s="21">
        <f t="shared" si="54"/>
        <v>8.75</v>
      </c>
      <c r="BJ59" s="21">
        <f t="shared" si="55"/>
        <v>12.25</v>
      </c>
      <c r="BK59" s="4"/>
      <c r="BL59" s="12">
        <f t="shared" si="18"/>
        <v>28</v>
      </c>
      <c r="BM59" s="3">
        <f t="shared" si="19"/>
        <v>1.1200000000000002E-2</v>
      </c>
      <c r="BN59" s="3">
        <f t="shared" si="20"/>
        <v>3.3599999999999998E-2</v>
      </c>
      <c r="BO59" s="3">
        <f t="shared" si="21"/>
        <v>9.2399999999999996E-2</v>
      </c>
      <c r="BP59" s="3">
        <f t="shared" si="22"/>
        <v>0.14280000000000001</v>
      </c>
      <c r="BQ59" s="3">
        <f t="shared" si="56"/>
        <v>0.26879999999999998</v>
      </c>
      <c r="BR59" s="3">
        <f t="shared" si="57"/>
        <v>0.57120000000000004</v>
      </c>
      <c r="BS59" s="3">
        <f t="shared" si="23"/>
        <v>3.36</v>
      </c>
      <c r="BT59" s="3">
        <f t="shared" si="24"/>
        <v>5.6</v>
      </c>
      <c r="BU59" s="3">
        <f t="shared" si="25"/>
        <v>7.84</v>
      </c>
      <c r="BV59" s="3">
        <f t="shared" si="26"/>
        <v>10.08</v>
      </c>
      <c r="BW59" s="4"/>
    </row>
    <row r="60" spans="1:75" s="5" customFormat="1" x14ac:dyDescent="0.25">
      <c r="A60" s="12">
        <f t="shared" si="0"/>
        <v>28.5</v>
      </c>
      <c r="B60" s="11">
        <f t="shared" si="1"/>
        <v>28.5</v>
      </c>
      <c r="C60" s="16"/>
      <c r="D60" s="12">
        <f t="shared" si="2"/>
        <v>28.5</v>
      </c>
      <c r="E60" s="15">
        <f t="shared" si="3"/>
        <v>7.125</v>
      </c>
      <c r="F60" s="8">
        <f t="shared" si="4"/>
        <v>21.375</v>
      </c>
      <c r="G60" s="16"/>
      <c r="H60" s="12">
        <f t="shared" si="5"/>
        <v>28.5</v>
      </c>
      <c r="I60" s="9">
        <f t="shared" si="6"/>
        <v>2.3256000000000001</v>
      </c>
      <c r="J60" s="9">
        <f t="shared" si="7"/>
        <v>6.9796499999999995</v>
      </c>
      <c r="K60" s="9">
        <f t="shared" si="8"/>
        <v>19.194749999999999</v>
      </c>
      <c r="L60" s="16"/>
      <c r="M60" s="12">
        <f t="shared" si="9"/>
        <v>28.5</v>
      </c>
      <c r="N60" s="7">
        <f t="shared" si="10"/>
        <v>1.1399999999999999</v>
      </c>
      <c r="O60" s="7">
        <f t="shared" si="11"/>
        <v>3.42</v>
      </c>
      <c r="P60" s="7">
        <f t="shared" si="12"/>
        <v>9.4049999999999994</v>
      </c>
      <c r="Q60" s="7">
        <f t="shared" si="27"/>
        <v>14.535</v>
      </c>
      <c r="R60" s="16"/>
      <c r="S60" s="12">
        <f t="shared" si="13"/>
        <v>28.5</v>
      </c>
      <c r="T60" s="7">
        <f t="shared" si="28"/>
        <v>0.58140000000000003</v>
      </c>
      <c r="U60" s="7">
        <f t="shared" si="29"/>
        <v>1.7442000000000002</v>
      </c>
      <c r="V60" s="7">
        <f t="shared" si="30"/>
        <v>4.7994000000000003</v>
      </c>
      <c r="W60" s="7">
        <f t="shared" si="31"/>
        <v>7.4156999999999993</v>
      </c>
      <c r="X60" s="7">
        <f t="shared" si="32"/>
        <v>13.959299999999999</v>
      </c>
      <c r="Y60" s="17"/>
      <c r="Z60" s="12">
        <f t="shared" si="14"/>
        <v>28.5</v>
      </c>
      <c r="AA60" s="7">
        <f t="shared" si="33"/>
        <v>0.28499999999999998</v>
      </c>
      <c r="AB60" s="7">
        <f t="shared" si="34"/>
        <v>0.85499999999999998</v>
      </c>
      <c r="AC60" s="7">
        <f t="shared" si="35"/>
        <v>2.3512499999999998</v>
      </c>
      <c r="AD60" s="7">
        <f t="shared" si="36"/>
        <v>3.63375</v>
      </c>
      <c r="AE60" s="7">
        <f t="shared" si="37"/>
        <v>6.84</v>
      </c>
      <c r="AF60" s="7">
        <f t="shared" si="38"/>
        <v>14.535</v>
      </c>
      <c r="AG60" s="23"/>
      <c r="AH60" s="12">
        <f t="shared" si="15"/>
        <v>28.5</v>
      </c>
      <c r="AI60" s="21">
        <f>0.25*'table CONIFERES'!$AH60/100</f>
        <v>7.1249999999999994E-2</v>
      </c>
      <c r="AJ60" s="21">
        <f>0.75*'table CONIFERES'!AH60/100</f>
        <v>0.21375</v>
      </c>
      <c r="AK60" s="21">
        <f>2.06*'table CONIFERES'!AH60/100</f>
        <v>0.58709999999999996</v>
      </c>
      <c r="AL60" s="21">
        <f>3.19*'table CONIFERES'!AH60/100</f>
        <v>0.9091499999999999</v>
      </c>
      <c r="AM60" s="21">
        <f>6*'table CONIFERES'!AH60/100</f>
        <v>1.71</v>
      </c>
      <c r="AN60" s="21">
        <f>12.75*'table CONIFERES'!AH60/100</f>
        <v>3.63375</v>
      </c>
      <c r="AO60" s="21">
        <f>75*'table CONIFERES'!AH60/100</f>
        <v>21.375</v>
      </c>
      <c r="AP60" s="17"/>
      <c r="AQ60" s="12">
        <f t="shared" si="16"/>
        <v>28.5</v>
      </c>
      <c r="AR60" s="21">
        <f t="shared" si="39"/>
        <v>3.1350000000000003E-2</v>
      </c>
      <c r="AS60" s="21">
        <f t="shared" si="40"/>
        <v>9.4050000000000009E-2</v>
      </c>
      <c r="AT60" s="21">
        <f t="shared" si="41"/>
        <v>0.26220000000000004</v>
      </c>
      <c r="AU60" s="21">
        <f t="shared" si="42"/>
        <v>0.4047</v>
      </c>
      <c r="AV60" s="21">
        <f t="shared" si="43"/>
        <v>0.76095000000000002</v>
      </c>
      <c r="AW60" s="21">
        <f t="shared" si="44"/>
        <v>1.61595</v>
      </c>
      <c r="AX60" s="21">
        <f t="shared" si="45"/>
        <v>9.4990500000000004</v>
      </c>
      <c r="AY60" s="21">
        <f t="shared" si="46"/>
        <v>15.8346</v>
      </c>
      <c r="BA60" s="12">
        <f t="shared" si="17"/>
        <v>28.5</v>
      </c>
      <c r="BB60" s="21">
        <f t="shared" si="47"/>
        <v>1.7100000000000001E-2</v>
      </c>
      <c r="BC60" s="21">
        <f t="shared" si="48"/>
        <v>5.4150000000000004E-2</v>
      </c>
      <c r="BD60" s="21">
        <f t="shared" si="49"/>
        <v>0.1482</v>
      </c>
      <c r="BE60" s="21">
        <f t="shared" si="50"/>
        <v>0.22800000000000001</v>
      </c>
      <c r="BF60" s="21">
        <f t="shared" si="51"/>
        <v>0.42749999999999999</v>
      </c>
      <c r="BG60" s="21">
        <f t="shared" si="52"/>
        <v>0.9091499999999999</v>
      </c>
      <c r="BH60" s="21">
        <f t="shared" si="53"/>
        <v>5.34375</v>
      </c>
      <c r="BI60" s="21">
        <f t="shared" si="54"/>
        <v>8.90625</v>
      </c>
      <c r="BJ60" s="21">
        <f t="shared" si="55"/>
        <v>12.46875</v>
      </c>
      <c r="BK60" s="4"/>
      <c r="BL60" s="12">
        <f t="shared" si="18"/>
        <v>28.5</v>
      </c>
      <c r="BM60" s="3">
        <f t="shared" si="19"/>
        <v>1.14E-2</v>
      </c>
      <c r="BN60" s="3">
        <f t="shared" si="20"/>
        <v>3.4200000000000001E-2</v>
      </c>
      <c r="BO60" s="3">
        <f t="shared" si="21"/>
        <v>9.4050000000000009E-2</v>
      </c>
      <c r="BP60" s="3">
        <f t="shared" si="22"/>
        <v>0.14535000000000001</v>
      </c>
      <c r="BQ60" s="3">
        <f t="shared" si="56"/>
        <v>0.27360000000000001</v>
      </c>
      <c r="BR60" s="3">
        <f t="shared" si="57"/>
        <v>0.58140000000000003</v>
      </c>
      <c r="BS60" s="3">
        <f t="shared" si="23"/>
        <v>3.42</v>
      </c>
      <c r="BT60" s="3">
        <f t="shared" si="24"/>
        <v>5.7</v>
      </c>
      <c r="BU60" s="3">
        <f t="shared" si="25"/>
        <v>7.98</v>
      </c>
      <c r="BV60" s="3">
        <f t="shared" si="26"/>
        <v>10.26</v>
      </c>
      <c r="BW60" s="4"/>
    </row>
    <row r="61" spans="1:75" s="5" customFormat="1" x14ac:dyDescent="0.25">
      <c r="A61" s="12">
        <f t="shared" si="0"/>
        <v>29</v>
      </c>
      <c r="B61" s="11">
        <f t="shared" si="1"/>
        <v>29</v>
      </c>
      <c r="C61" s="16"/>
      <c r="D61" s="12">
        <f t="shared" si="2"/>
        <v>29</v>
      </c>
      <c r="E61" s="15">
        <f t="shared" si="3"/>
        <v>7.25</v>
      </c>
      <c r="F61" s="8">
        <f t="shared" si="4"/>
        <v>21.75</v>
      </c>
      <c r="G61" s="16"/>
      <c r="H61" s="12">
        <f t="shared" si="5"/>
        <v>29</v>
      </c>
      <c r="I61" s="9">
        <f t="shared" si="6"/>
        <v>2.3664000000000001</v>
      </c>
      <c r="J61" s="9">
        <f t="shared" si="7"/>
        <v>7.1020999999999992</v>
      </c>
      <c r="K61" s="9">
        <f t="shared" si="8"/>
        <v>19.531499999999998</v>
      </c>
      <c r="L61" s="16"/>
      <c r="M61" s="12">
        <f t="shared" si="9"/>
        <v>29</v>
      </c>
      <c r="N61" s="7">
        <f t="shared" si="10"/>
        <v>1.1599999999999999</v>
      </c>
      <c r="O61" s="7">
        <f t="shared" si="11"/>
        <v>3.48</v>
      </c>
      <c r="P61" s="7">
        <f t="shared" si="12"/>
        <v>9.57</v>
      </c>
      <c r="Q61" s="7">
        <f t="shared" si="27"/>
        <v>14.79</v>
      </c>
      <c r="R61" s="16"/>
      <c r="S61" s="12">
        <f t="shared" si="13"/>
        <v>29</v>
      </c>
      <c r="T61" s="7">
        <f t="shared" si="28"/>
        <v>0.59160000000000001</v>
      </c>
      <c r="U61" s="7">
        <f t="shared" si="29"/>
        <v>1.7747999999999999</v>
      </c>
      <c r="V61" s="7">
        <f t="shared" si="30"/>
        <v>4.8836000000000004</v>
      </c>
      <c r="W61" s="7">
        <f t="shared" si="31"/>
        <v>7.5458000000000007</v>
      </c>
      <c r="X61" s="7">
        <f t="shared" si="32"/>
        <v>14.204199999999998</v>
      </c>
      <c r="Y61" s="17"/>
      <c r="Z61" s="12">
        <f t="shared" si="14"/>
        <v>29</v>
      </c>
      <c r="AA61" s="7">
        <f t="shared" si="33"/>
        <v>0.28999999999999998</v>
      </c>
      <c r="AB61" s="7">
        <f t="shared" si="34"/>
        <v>0.87</v>
      </c>
      <c r="AC61" s="7">
        <f t="shared" si="35"/>
        <v>2.3925000000000001</v>
      </c>
      <c r="AD61" s="7">
        <f t="shared" si="36"/>
        <v>3.6974999999999998</v>
      </c>
      <c r="AE61" s="7">
        <f t="shared" si="37"/>
        <v>6.96</v>
      </c>
      <c r="AF61" s="7">
        <f t="shared" si="38"/>
        <v>14.79</v>
      </c>
      <c r="AG61" s="23"/>
      <c r="AH61" s="12">
        <f t="shared" si="15"/>
        <v>29</v>
      </c>
      <c r="AI61" s="21">
        <f>0.25*'table CONIFERES'!$AH61/100</f>
        <v>7.2499999999999995E-2</v>
      </c>
      <c r="AJ61" s="21">
        <f>0.75*'table CONIFERES'!AH61/100</f>
        <v>0.2175</v>
      </c>
      <c r="AK61" s="21">
        <f>2.06*'table CONIFERES'!AH61/100</f>
        <v>0.59740000000000004</v>
      </c>
      <c r="AL61" s="21">
        <f>3.19*'table CONIFERES'!AH61/100</f>
        <v>0.92510000000000003</v>
      </c>
      <c r="AM61" s="21">
        <f>6*'table CONIFERES'!AH61/100</f>
        <v>1.74</v>
      </c>
      <c r="AN61" s="21">
        <f>12.75*'table CONIFERES'!AH61/100</f>
        <v>3.6974999999999998</v>
      </c>
      <c r="AO61" s="21">
        <f>75*'table CONIFERES'!AH61/100</f>
        <v>21.75</v>
      </c>
      <c r="AP61" s="17"/>
      <c r="AQ61" s="12">
        <f t="shared" si="16"/>
        <v>29</v>
      </c>
      <c r="AR61" s="21">
        <f t="shared" si="39"/>
        <v>3.1899999999999998E-2</v>
      </c>
      <c r="AS61" s="21">
        <f t="shared" si="40"/>
        <v>9.5700000000000007E-2</v>
      </c>
      <c r="AT61" s="21">
        <f t="shared" si="41"/>
        <v>0.26679999999999998</v>
      </c>
      <c r="AU61" s="21">
        <f t="shared" si="42"/>
        <v>0.4118</v>
      </c>
      <c r="AV61" s="21">
        <f t="shared" si="43"/>
        <v>0.77429999999999988</v>
      </c>
      <c r="AW61" s="21">
        <f t="shared" si="44"/>
        <v>1.6443000000000001</v>
      </c>
      <c r="AX61" s="21">
        <f t="shared" si="45"/>
        <v>9.6656999999999993</v>
      </c>
      <c r="AY61" s="21">
        <f t="shared" si="46"/>
        <v>16.112400000000001</v>
      </c>
      <c r="BA61" s="12">
        <f t="shared" si="17"/>
        <v>29</v>
      </c>
      <c r="BB61" s="21">
        <f t="shared" si="47"/>
        <v>1.7399999999999999E-2</v>
      </c>
      <c r="BC61" s="21">
        <f t="shared" si="48"/>
        <v>5.5099999999999996E-2</v>
      </c>
      <c r="BD61" s="21">
        <f t="shared" si="49"/>
        <v>0.15079999999999999</v>
      </c>
      <c r="BE61" s="21">
        <f t="shared" si="50"/>
        <v>0.23200000000000004</v>
      </c>
      <c r="BF61" s="21">
        <f t="shared" si="51"/>
        <v>0.435</v>
      </c>
      <c r="BG61" s="21">
        <f t="shared" si="52"/>
        <v>0.92510000000000003</v>
      </c>
      <c r="BH61" s="21">
        <f t="shared" si="53"/>
        <v>5.4375</v>
      </c>
      <c r="BI61" s="21">
        <f t="shared" si="54"/>
        <v>9.0625</v>
      </c>
      <c r="BJ61" s="21">
        <f t="shared" si="55"/>
        <v>12.6875</v>
      </c>
      <c r="BK61" s="4"/>
      <c r="BL61" s="12">
        <f t="shared" si="18"/>
        <v>29</v>
      </c>
      <c r="BM61" s="3">
        <f t="shared" si="19"/>
        <v>1.1599999999999999E-2</v>
      </c>
      <c r="BN61" s="3">
        <f t="shared" si="20"/>
        <v>3.4799999999999998E-2</v>
      </c>
      <c r="BO61" s="3">
        <f t="shared" si="21"/>
        <v>9.5700000000000007E-2</v>
      </c>
      <c r="BP61" s="3">
        <f t="shared" si="22"/>
        <v>0.1479</v>
      </c>
      <c r="BQ61" s="3">
        <f t="shared" si="56"/>
        <v>0.27839999999999998</v>
      </c>
      <c r="BR61" s="3">
        <f t="shared" si="57"/>
        <v>0.59160000000000001</v>
      </c>
      <c r="BS61" s="3">
        <f t="shared" si="23"/>
        <v>3.48</v>
      </c>
      <c r="BT61" s="3">
        <f t="shared" si="24"/>
        <v>5.8</v>
      </c>
      <c r="BU61" s="3">
        <f t="shared" si="25"/>
        <v>8.1199999999999992</v>
      </c>
      <c r="BV61" s="3">
        <f t="shared" si="26"/>
        <v>10.44</v>
      </c>
      <c r="BW61" s="4"/>
    </row>
    <row r="62" spans="1:75" s="5" customFormat="1" x14ac:dyDescent="0.25">
      <c r="A62" s="12">
        <f t="shared" si="0"/>
        <v>29.5</v>
      </c>
      <c r="B62" s="11">
        <f t="shared" si="1"/>
        <v>29.5</v>
      </c>
      <c r="C62" s="16"/>
      <c r="D62" s="12">
        <f t="shared" si="2"/>
        <v>29.5</v>
      </c>
      <c r="E62" s="15">
        <f t="shared" si="3"/>
        <v>7.375</v>
      </c>
      <c r="F62" s="8">
        <f t="shared" si="4"/>
        <v>22.125</v>
      </c>
      <c r="G62" s="16"/>
      <c r="H62" s="12">
        <f t="shared" si="5"/>
        <v>29.5</v>
      </c>
      <c r="I62" s="9">
        <f t="shared" si="6"/>
        <v>2.4072</v>
      </c>
      <c r="J62" s="9">
        <f t="shared" si="7"/>
        <v>7.2245499999999989</v>
      </c>
      <c r="K62" s="9">
        <f t="shared" si="8"/>
        <v>19.86825</v>
      </c>
      <c r="L62" s="16"/>
      <c r="M62" s="12">
        <f t="shared" si="9"/>
        <v>29.5</v>
      </c>
      <c r="N62" s="7">
        <f t="shared" si="10"/>
        <v>1.18</v>
      </c>
      <c r="O62" s="7">
        <f t="shared" si="11"/>
        <v>3.54</v>
      </c>
      <c r="P62" s="7">
        <f t="shared" si="12"/>
        <v>9.7349999999999994</v>
      </c>
      <c r="Q62" s="7">
        <f t="shared" si="27"/>
        <v>15.045</v>
      </c>
      <c r="R62" s="16"/>
      <c r="S62" s="12">
        <f t="shared" si="13"/>
        <v>29.5</v>
      </c>
      <c r="T62" s="7">
        <f t="shared" si="28"/>
        <v>0.6018</v>
      </c>
      <c r="U62" s="7">
        <f t="shared" si="29"/>
        <v>1.8053999999999999</v>
      </c>
      <c r="V62" s="7">
        <f t="shared" si="30"/>
        <v>4.9677999999999995</v>
      </c>
      <c r="W62" s="7">
        <f t="shared" si="31"/>
        <v>7.6759000000000004</v>
      </c>
      <c r="X62" s="7">
        <f t="shared" si="32"/>
        <v>14.449099999999998</v>
      </c>
      <c r="Y62" s="17"/>
      <c r="Z62" s="12">
        <f t="shared" si="14"/>
        <v>29.5</v>
      </c>
      <c r="AA62" s="7">
        <f t="shared" si="33"/>
        <v>0.29499999999999998</v>
      </c>
      <c r="AB62" s="7">
        <f t="shared" si="34"/>
        <v>0.88500000000000001</v>
      </c>
      <c r="AC62" s="7">
        <f t="shared" si="35"/>
        <v>2.4337499999999999</v>
      </c>
      <c r="AD62" s="7">
        <f t="shared" si="36"/>
        <v>3.76125</v>
      </c>
      <c r="AE62" s="7">
        <f t="shared" si="37"/>
        <v>7.08</v>
      </c>
      <c r="AF62" s="7">
        <f t="shared" si="38"/>
        <v>15.045</v>
      </c>
      <c r="AG62" s="23"/>
      <c r="AH62" s="12">
        <f t="shared" si="15"/>
        <v>29.5</v>
      </c>
      <c r="AI62" s="21">
        <f>0.25*'table CONIFERES'!$AH62/100</f>
        <v>7.3749999999999996E-2</v>
      </c>
      <c r="AJ62" s="21">
        <f>0.75*'table CONIFERES'!AH62/100</f>
        <v>0.22125</v>
      </c>
      <c r="AK62" s="21">
        <f>2.06*'table CONIFERES'!AH62/100</f>
        <v>0.60770000000000002</v>
      </c>
      <c r="AL62" s="21">
        <f>3.19*'table CONIFERES'!AH62/100</f>
        <v>0.94105000000000005</v>
      </c>
      <c r="AM62" s="21">
        <f>6*'table CONIFERES'!AH62/100</f>
        <v>1.77</v>
      </c>
      <c r="AN62" s="21">
        <f>12.75*'table CONIFERES'!AH62/100</f>
        <v>3.76125</v>
      </c>
      <c r="AO62" s="21">
        <f>75*'table CONIFERES'!AH62/100</f>
        <v>22.125</v>
      </c>
      <c r="AP62" s="17"/>
      <c r="AQ62" s="12">
        <f t="shared" si="16"/>
        <v>29.5</v>
      </c>
      <c r="AR62" s="21">
        <f t="shared" si="39"/>
        <v>3.245E-2</v>
      </c>
      <c r="AS62" s="21">
        <f t="shared" si="40"/>
        <v>9.7350000000000006E-2</v>
      </c>
      <c r="AT62" s="21">
        <f t="shared" si="41"/>
        <v>0.27140000000000003</v>
      </c>
      <c r="AU62" s="21">
        <f t="shared" si="42"/>
        <v>0.41889999999999999</v>
      </c>
      <c r="AV62" s="21">
        <f t="shared" si="43"/>
        <v>0.78764999999999996</v>
      </c>
      <c r="AW62" s="21">
        <f t="shared" si="44"/>
        <v>1.67265</v>
      </c>
      <c r="AX62" s="21">
        <f t="shared" si="45"/>
        <v>9.8323499999999981</v>
      </c>
      <c r="AY62" s="21">
        <f t="shared" si="46"/>
        <v>16.3902</v>
      </c>
      <c r="BA62" s="12">
        <f t="shared" si="17"/>
        <v>29.5</v>
      </c>
      <c r="BB62" s="21">
        <f t="shared" si="47"/>
        <v>1.77E-2</v>
      </c>
      <c r="BC62" s="21">
        <f t="shared" si="48"/>
        <v>5.6050000000000003E-2</v>
      </c>
      <c r="BD62" s="21">
        <f t="shared" si="49"/>
        <v>0.15340000000000001</v>
      </c>
      <c r="BE62" s="21">
        <f t="shared" si="50"/>
        <v>0.23600000000000002</v>
      </c>
      <c r="BF62" s="21">
        <f t="shared" si="51"/>
        <v>0.4425</v>
      </c>
      <c r="BG62" s="21">
        <f t="shared" si="52"/>
        <v>0.94105000000000005</v>
      </c>
      <c r="BH62" s="21">
        <f t="shared" si="53"/>
        <v>5.53125</v>
      </c>
      <c r="BI62" s="21">
        <f t="shared" si="54"/>
        <v>9.21875</v>
      </c>
      <c r="BJ62" s="21">
        <f t="shared" si="55"/>
        <v>12.90625</v>
      </c>
      <c r="BK62" s="4"/>
      <c r="BL62" s="12">
        <f t="shared" si="18"/>
        <v>29.5</v>
      </c>
      <c r="BM62" s="3">
        <f t="shared" si="19"/>
        <v>1.18E-2</v>
      </c>
      <c r="BN62" s="3">
        <f t="shared" si="20"/>
        <v>3.5400000000000001E-2</v>
      </c>
      <c r="BO62" s="3">
        <f t="shared" si="21"/>
        <v>9.7350000000000006E-2</v>
      </c>
      <c r="BP62" s="3">
        <f t="shared" si="22"/>
        <v>0.15045</v>
      </c>
      <c r="BQ62" s="3">
        <f t="shared" si="56"/>
        <v>0.28320000000000001</v>
      </c>
      <c r="BR62" s="3">
        <f t="shared" si="57"/>
        <v>0.6018</v>
      </c>
      <c r="BS62" s="3">
        <f t="shared" si="23"/>
        <v>3.54</v>
      </c>
      <c r="BT62" s="3">
        <f t="shared" si="24"/>
        <v>5.9</v>
      </c>
      <c r="BU62" s="3">
        <f t="shared" si="25"/>
        <v>8.26</v>
      </c>
      <c r="BV62" s="3">
        <f t="shared" si="26"/>
        <v>10.62</v>
      </c>
      <c r="BW62" s="4"/>
    </row>
    <row r="63" spans="1:75" s="5" customFormat="1" x14ac:dyDescent="0.25">
      <c r="A63" s="12">
        <f t="shared" si="0"/>
        <v>30</v>
      </c>
      <c r="B63" s="11">
        <f t="shared" si="1"/>
        <v>30</v>
      </c>
      <c r="C63" s="16"/>
      <c r="D63" s="12">
        <f t="shared" si="2"/>
        <v>30</v>
      </c>
      <c r="E63" s="15">
        <f t="shared" si="3"/>
        <v>7.5</v>
      </c>
      <c r="F63" s="8">
        <f t="shared" si="4"/>
        <v>22.5</v>
      </c>
      <c r="G63" s="16"/>
      <c r="H63" s="12">
        <f t="shared" si="5"/>
        <v>30</v>
      </c>
      <c r="I63" s="9">
        <f t="shared" si="6"/>
        <v>2.448</v>
      </c>
      <c r="J63" s="9">
        <f t="shared" si="7"/>
        <v>7.3469999999999995</v>
      </c>
      <c r="K63" s="9">
        <f t="shared" si="8"/>
        <v>20.204999999999998</v>
      </c>
      <c r="L63" s="16"/>
      <c r="M63" s="12">
        <f t="shared" si="9"/>
        <v>30</v>
      </c>
      <c r="N63" s="7">
        <f t="shared" si="10"/>
        <v>1.2</v>
      </c>
      <c r="O63" s="7">
        <f t="shared" si="11"/>
        <v>3.6</v>
      </c>
      <c r="P63" s="7">
        <f t="shared" si="12"/>
        <v>9.9</v>
      </c>
      <c r="Q63" s="7">
        <f t="shared" si="27"/>
        <v>15.3</v>
      </c>
      <c r="R63" s="16"/>
      <c r="S63" s="12">
        <f t="shared" si="13"/>
        <v>30</v>
      </c>
      <c r="T63" s="7">
        <f t="shared" si="28"/>
        <v>0.61199999999999999</v>
      </c>
      <c r="U63" s="7">
        <f t="shared" si="29"/>
        <v>1.8359999999999999</v>
      </c>
      <c r="V63" s="7">
        <f t="shared" si="30"/>
        <v>5.0519999999999996</v>
      </c>
      <c r="W63" s="7">
        <f t="shared" si="31"/>
        <v>7.806</v>
      </c>
      <c r="X63" s="7">
        <f t="shared" si="32"/>
        <v>14.693999999999999</v>
      </c>
      <c r="Y63" s="17"/>
      <c r="Z63" s="12">
        <f t="shared" si="14"/>
        <v>30</v>
      </c>
      <c r="AA63" s="7">
        <f t="shared" si="33"/>
        <v>0.3</v>
      </c>
      <c r="AB63" s="7">
        <f t="shared" si="34"/>
        <v>0.9</v>
      </c>
      <c r="AC63" s="7">
        <f t="shared" si="35"/>
        <v>2.4750000000000001</v>
      </c>
      <c r="AD63" s="7">
        <f t="shared" si="36"/>
        <v>3.8250000000000002</v>
      </c>
      <c r="AE63" s="7">
        <f t="shared" si="37"/>
        <v>7.2</v>
      </c>
      <c r="AF63" s="7">
        <f t="shared" si="38"/>
        <v>15.3</v>
      </c>
      <c r="AG63" s="23"/>
      <c r="AH63" s="12">
        <f t="shared" si="15"/>
        <v>30</v>
      </c>
      <c r="AI63" s="21">
        <f>0.25*'table CONIFERES'!$AH63/100</f>
        <v>7.4999999999999997E-2</v>
      </c>
      <c r="AJ63" s="21">
        <f>0.75*'table CONIFERES'!AH63/100</f>
        <v>0.22500000000000001</v>
      </c>
      <c r="AK63" s="21">
        <f>2.06*'table CONIFERES'!AH63/100</f>
        <v>0.61799999999999999</v>
      </c>
      <c r="AL63" s="21">
        <f>3.19*'table CONIFERES'!AH63/100</f>
        <v>0.95700000000000007</v>
      </c>
      <c r="AM63" s="21">
        <f>6*'table CONIFERES'!AH63/100</f>
        <v>1.8</v>
      </c>
      <c r="AN63" s="21">
        <f>12.75*'table CONIFERES'!AH63/100</f>
        <v>3.8250000000000002</v>
      </c>
      <c r="AO63" s="21">
        <f>75*'table CONIFERES'!AH63/100</f>
        <v>22.5</v>
      </c>
      <c r="AP63" s="17"/>
      <c r="AQ63" s="12">
        <f t="shared" si="16"/>
        <v>30</v>
      </c>
      <c r="AR63" s="21">
        <f t="shared" si="39"/>
        <v>3.3000000000000002E-2</v>
      </c>
      <c r="AS63" s="21">
        <f t="shared" si="40"/>
        <v>9.9000000000000005E-2</v>
      </c>
      <c r="AT63" s="21">
        <f t="shared" si="41"/>
        <v>0.27600000000000002</v>
      </c>
      <c r="AU63" s="21">
        <f t="shared" si="42"/>
        <v>0.42599999999999993</v>
      </c>
      <c r="AV63" s="21">
        <f t="shared" si="43"/>
        <v>0.80099999999999993</v>
      </c>
      <c r="AW63" s="21">
        <f t="shared" si="44"/>
        <v>1.7009999999999998</v>
      </c>
      <c r="AX63" s="21">
        <f t="shared" si="45"/>
        <v>9.9990000000000006</v>
      </c>
      <c r="AY63" s="21">
        <f t="shared" si="46"/>
        <v>16.668000000000003</v>
      </c>
      <c r="BA63" s="12">
        <f t="shared" si="17"/>
        <v>30</v>
      </c>
      <c r="BB63" s="21">
        <f t="shared" si="47"/>
        <v>1.7999999999999999E-2</v>
      </c>
      <c r="BC63" s="21">
        <f t="shared" si="48"/>
        <v>5.7000000000000002E-2</v>
      </c>
      <c r="BD63" s="21">
        <f t="shared" si="49"/>
        <v>0.15600000000000003</v>
      </c>
      <c r="BE63" s="21">
        <f t="shared" si="50"/>
        <v>0.24</v>
      </c>
      <c r="BF63" s="21">
        <f t="shared" si="51"/>
        <v>0.45</v>
      </c>
      <c r="BG63" s="21">
        <f t="shared" si="52"/>
        <v>0.95700000000000007</v>
      </c>
      <c r="BH63" s="21">
        <f t="shared" si="53"/>
        <v>5.625</v>
      </c>
      <c r="BI63" s="21">
        <f t="shared" si="54"/>
        <v>9.375</v>
      </c>
      <c r="BJ63" s="21">
        <f t="shared" si="55"/>
        <v>13.125</v>
      </c>
      <c r="BK63" s="4"/>
      <c r="BL63" s="12">
        <f t="shared" si="18"/>
        <v>30</v>
      </c>
      <c r="BM63" s="3">
        <f t="shared" si="19"/>
        <v>1.2E-2</v>
      </c>
      <c r="BN63" s="3">
        <f t="shared" si="20"/>
        <v>3.5999999999999997E-2</v>
      </c>
      <c r="BO63" s="3">
        <f t="shared" si="21"/>
        <v>9.9000000000000005E-2</v>
      </c>
      <c r="BP63" s="3">
        <f t="shared" si="22"/>
        <v>0.153</v>
      </c>
      <c r="BQ63" s="3">
        <f t="shared" si="56"/>
        <v>0.28799999999999998</v>
      </c>
      <c r="BR63" s="3">
        <f t="shared" si="57"/>
        <v>0.61199999999999999</v>
      </c>
      <c r="BS63" s="3">
        <f t="shared" si="23"/>
        <v>3.6</v>
      </c>
      <c r="BT63" s="3">
        <f t="shared" si="24"/>
        <v>6</v>
      </c>
      <c r="BU63" s="3">
        <f t="shared" si="25"/>
        <v>8.4</v>
      </c>
      <c r="BV63" s="3">
        <f t="shared" si="26"/>
        <v>10.8</v>
      </c>
      <c r="BW63" s="4"/>
    </row>
    <row r="64" spans="1:75" s="5" customFormat="1" x14ac:dyDescent="0.25">
      <c r="A64" s="12">
        <f t="shared" si="0"/>
        <v>30.5</v>
      </c>
      <c r="B64" s="11">
        <f t="shared" si="1"/>
        <v>30.5</v>
      </c>
      <c r="C64" s="16"/>
      <c r="D64" s="12">
        <f t="shared" si="2"/>
        <v>30.5</v>
      </c>
      <c r="E64" s="15">
        <f t="shared" si="3"/>
        <v>7.625</v>
      </c>
      <c r="F64" s="8">
        <f t="shared" si="4"/>
        <v>22.875</v>
      </c>
      <c r="G64" s="16"/>
      <c r="H64" s="12">
        <f t="shared" si="5"/>
        <v>30.5</v>
      </c>
      <c r="I64" s="9">
        <f t="shared" si="6"/>
        <v>2.4887999999999999</v>
      </c>
      <c r="J64" s="9">
        <f t="shared" si="7"/>
        <v>7.4694499999999993</v>
      </c>
      <c r="K64" s="9">
        <f t="shared" si="8"/>
        <v>20.541749999999997</v>
      </c>
      <c r="L64" s="16"/>
      <c r="M64" s="12">
        <f t="shared" si="9"/>
        <v>30.5</v>
      </c>
      <c r="N64" s="7">
        <f t="shared" si="10"/>
        <v>1.22</v>
      </c>
      <c r="O64" s="7">
        <f t="shared" si="11"/>
        <v>3.66</v>
      </c>
      <c r="P64" s="7">
        <f t="shared" si="12"/>
        <v>10.065</v>
      </c>
      <c r="Q64" s="7">
        <f t="shared" si="27"/>
        <v>15.555</v>
      </c>
      <c r="R64" s="16"/>
      <c r="S64" s="12">
        <f t="shared" si="13"/>
        <v>30.5</v>
      </c>
      <c r="T64" s="7">
        <f t="shared" si="28"/>
        <v>0.62219999999999998</v>
      </c>
      <c r="U64" s="7">
        <f t="shared" si="29"/>
        <v>1.8666</v>
      </c>
      <c r="V64" s="7">
        <f t="shared" si="30"/>
        <v>5.1361999999999997</v>
      </c>
      <c r="W64" s="7">
        <f t="shared" si="31"/>
        <v>7.9360999999999997</v>
      </c>
      <c r="X64" s="7">
        <f t="shared" si="32"/>
        <v>14.938899999999999</v>
      </c>
      <c r="Y64" s="17"/>
      <c r="Z64" s="12">
        <f t="shared" si="14"/>
        <v>30.5</v>
      </c>
      <c r="AA64" s="7">
        <f t="shared" si="33"/>
        <v>0.30499999999999999</v>
      </c>
      <c r="AB64" s="7">
        <f t="shared" si="34"/>
        <v>0.91500000000000004</v>
      </c>
      <c r="AC64" s="7">
        <f t="shared" si="35"/>
        <v>2.5162499999999999</v>
      </c>
      <c r="AD64" s="7">
        <f t="shared" si="36"/>
        <v>3.8887499999999999</v>
      </c>
      <c r="AE64" s="7">
        <f t="shared" si="37"/>
        <v>7.32</v>
      </c>
      <c r="AF64" s="7">
        <f t="shared" si="38"/>
        <v>15.555</v>
      </c>
      <c r="AG64" s="23"/>
      <c r="AH64" s="12">
        <f t="shared" si="15"/>
        <v>30.5</v>
      </c>
      <c r="AI64" s="21">
        <f>0.25*'table CONIFERES'!$AH64/100</f>
        <v>7.6249999999999998E-2</v>
      </c>
      <c r="AJ64" s="21">
        <f>0.75*'table CONIFERES'!AH64/100</f>
        <v>0.22875000000000001</v>
      </c>
      <c r="AK64" s="21">
        <f>2.06*'table CONIFERES'!AH64/100</f>
        <v>0.62829999999999997</v>
      </c>
      <c r="AL64" s="21">
        <f>3.19*'table CONIFERES'!AH64/100</f>
        <v>0.97294999999999998</v>
      </c>
      <c r="AM64" s="21">
        <f>6*'table CONIFERES'!AH64/100</f>
        <v>1.83</v>
      </c>
      <c r="AN64" s="21">
        <f>12.75*'table CONIFERES'!AH64/100</f>
        <v>3.8887499999999999</v>
      </c>
      <c r="AO64" s="21">
        <f>75*'table CONIFERES'!AH64/100</f>
        <v>22.875</v>
      </c>
      <c r="AP64" s="17"/>
      <c r="AQ64" s="12">
        <f t="shared" si="16"/>
        <v>30.5</v>
      </c>
      <c r="AR64" s="21">
        <f t="shared" si="39"/>
        <v>3.3549999999999996E-2</v>
      </c>
      <c r="AS64" s="21">
        <f t="shared" si="40"/>
        <v>0.10065000000000002</v>
      </c>
      <c r="AT64" s="21">
        <f t="shared" si="41"/>
        <v>0.28060000000000002</v>
      </c>
      <c r="AU64" s="21">
        <f t="shared" si="42"/>
        <v>0.43309999999999993</v>
      </c>
      <c r="AV64" s="21">
        <f t="shared" si="43"/>
        <v>0.81435000000000002</v>
      </c>
      <c r="AW64" s="21">
        <f t="shared" si="44"/>
        <v>1.7293499999999999</v>
      </c>
      <c r="AX64" s="21">
        <f t="shared" si="45"/>
        <v>10.165649999999999</v>
      </c>
      <c r="AY64" s="21">
        <f t="shared" si="46"/>
        <v>16.945800000000002</v>
      </c>
      <c r="BA64" s="12">
        <f t="shared" si="17"/>
        <v>30.5</v>
      </c>
      <c r="BB64" s="21">
        <f t="shared" si="47"/>
        <v>1.8299999999999997E-2</v>
      </c>
      <c r="BC64" s="21">
        <f t="shared" si="48"/>
        <v>5.7950000000000002E-2</v>
      </c>
      <c r="BD64" s="21">
        <f t="shared" si="49"/>
        <v>0.15860000000000002</v>
      </c>
      <c r="BE64" s="21">
        <f t="shared" si="50"/>
        <v>0.24400000000000002</v>
      </c>
      <c r="BF64" s="21">
        <f t="shared" si="51"/>
        <v>0.45750000000000002</v>
      </c>
      <c r="BG64" s="21">
        <f t="shared" si="52"/>
        <v>0.97294999999999998</v>
      </c>
      <c r="BH64" s="21">
        <f t="shared" si="53"/>
        <v>5.71875</v>
      </c>
      <c r="BI64" s="21">
        <f t="shared" si="54"/>
        <v>9.53125</v>
      </c>
      <c r="BJ64" s="21">
        <f t="shared" si="55"/>
        <v>13.34375</v>
      </c>
      <c r="BK64" s="4"/>
      <c r="BL64" s="12">
        <f t="shared" si="18"/>
        <v>30.5</v>
      </c>
      <c r="BM64" s="3">
        <f t="shared" si="19"/>
        <v>1.2199999999999999E-2</v>
      </c>
      <c r="BN64" s="3">
        <f t="shared" si="20"/>
        <v>3.6599999999999994E-2</v>
      </c>
      <c r="BO64" s="3">
        <f t="shared" si="21"/>
        <v>0.10065000000000002</v>
      </c>
      <c r="BP64" s="3">
        <f t="shared" si="22"/>
        <v>0.15554999999999999</v>
      </c>
      <c r="BQ64" s="3">
        <f t="shared" si="56"/>
        <v>0.29279999999999995</v>
      </c>
      <c r="BR64" s="3">
        <f t="shared" si="57"/>
        <v>0.62219999999999998</v>
      </c>
      <c r="BS64" s="3">
        <f t="shared" si="23"/>
        <v>3.66</v>
      </c>
      <c r="BT64" s="3">
        <f t="shared" si="24"/>
        <v>6.1</v>
      </c>
      <c r="BU64" s="3">
        <f t="shared" si="25"/>
        <v>8.5399999999999991</v>
      </c>
      <c r="BV64" s="3">
        <f t="shared" si="26"/>
        <v>10.98</v>
      </c>
      <c r="BW64" s="4"/>
    </row>
    <row r="65" spans="1:75" s="5" customFormat="1" x14ac:dyDescent="0.25">
      <c r="A65" s="12">
        <f t="shared" ref="A65:A128" si="58">A66-0.5</f>
        <v>31</v>
      </c>
      <c r="B65" s="11">
        <f t="shared" si="1"/>
        <v>31</v>
      </c>
      <c r="C65" s="16"/>
      <c r="D65" s="12">
        <f t="shared" si="2"/>
        <v>31</v>
      </c>
      <c r="E65" s="15">
        <f t="shared" si="3"/>
        <v>7.75</v>
      </c>
      <c r="F65" s="8">
        <f t="shared" si="4"/>
        <v>23.25</v>
      </c>
      <c r="G65" s="16"/>
      <c r="H65" s="12">
        <f t="shared" si="5"/>
        <v>31</v>
      </c>
      <c r="I65" s="9">
        <f t="shared" si="6"/>
        <v>2.5296000000000003</v>
      </c>
      <c r="J65" s="9">
        <f t="shared" si="7"/>
        <v>7.591899999999999</v>
      </c>
      <c r="K65" s="9">
        <f t="shared" si="8"/>
        <v>20.878499999999999</v>
      </c>
      <c r="L65" s="16"/>
      <c r="M65" s="12">
        <f t="shared" si="9"/>
        <v>31</v>
      </c>
      <c r="N65" s="7">
        <f t="shared" si="10"/>
        <v>1.24</v>
      </c>
      <c r="O65" s="7">
        <f t="shared" si="11"/>
        <v>3.72</v>
      </c>
      <c r="P65" s="7">
        <f t="shared" si="12"/>
        <v>10.23</v>
      </c>
      <c r="Q65" s="7">
        <f t="shared" si="27"/>
        <v>15.81</v>
      </c>
      <c r="R65" s="16"/>
      <c r="S65" s="12">
        <f t="shared" si="13"/>
        <v>31</v>
      </c>
      <c r="T65" s="7">
        <f t="shared" si="28"/>
        <v>0.63240000000000007</v>
      </c>
      <c r="U65" s="7">
        <f t="shared" si="29"/>
        <v>1.8972</v>
      </c>
      <c r="V65" s="7">
        <f t="shared" si="30"/>
        <v>5.2203999999999997</v>
      </c>
      <c r="W65" s="7">
        <f t="shared" si="31"/>
        <v>8.0662000000000003</v>
      </c>
      <c r="X65" s="7">
        <f t="shared" si="32"/>
        <v>15.183799999999998</v>
      </c>
      <c r="Y65" s="17"/>
      <c r="Z65" s="12">
        <f t="shared" si="14"/>
        <v>31</v>
      </c>
      <c r="AA65" s="7">
        <f t="shared" si="33"/>
        <v>0.31</v>
      </c>
      <c r="AB65" s="7">
        <f t="shared" si="34"/>
        <v>0.93</v>
      </c>
      <c r="AC65" s="7">
        <f t="shared" si="35"/>
        <v>2.5575000000000001</v>
      </c>
      <c r="AD65" s="7">
        <f t="shared" si="36"/>
        <v>3.9525000000000001</v>
      </c>
      <c r="AE65" s="7">
        <f t="shared" si="37"/>
        <v>7.44</v>
      </c>
      <c r="AF65" s="7">
        <f t="shared" si="38"/>
        <v>15.81</v>
      </c>
      <c r="AG65" s="23"/>
      <c r="AH65" s="12">
        <f t="shared" si="15"/>
        <v>31</v>
      </c>
      <c r="AI65" s="21">
        <f>0.25*'table CONIFERES'!$AH65/100</f>
        <v>7.7499999999999999E-2</v>
      </c>
      <c r="AJ65" s="21">
        <f>0.75*'table CONIFERES'!AH65/100</f>
        <v>0.23250000000000001</v>
      </c>
      <c r="AK65" s="21">
        <f>2.06*'table CONIFERES'!AH65/100</f>
        <v>0.63859999999999995</v>
      </c>
      <c r="AL65" s="21">
        <f>3.19*'table CONIFERES'!AH65/100</f>
        <v>0.9889</v>
      </c>
      <c r="AM65" s="21">
        <f>6*'table CONIFERES'!AH65/100</f>
        <v>1.86</v>
      </c>
      <c r="AN65" s="21">
        <f>12.75*'table CONIFERES'!AH65/100</f>
        <v>3.9525000000000001</v>
      </c>
      <c r="AO65" s="21">
        <f>75*'table CONIFERES'!AH65/100</f>
        <v>23.25</v>
      </c>
      <c r="AP65" s="17"/>
      <c r="AQ65" s="12">
        <f t="shared" si="16"/>
        <v>31</v>
      </c>
      <c r="AR65" s="21">
        <f t="shared" si="39"/>
        <v>3.4099999999999998E-2</v>
      </c>
      <c r="AS65" s="21">
        <f t="shared" si="40"/>
        <v>0.1023</v>
      </c>
      <c r="AT65" s="21">
        <f t="shared" si="41"/>
        <v>0.28520000000000001</v>
      </c>
      <c r="AU65" s="21">
        <f t="shared" si="42"/>
        <v>0.44019999999999998</v>
      </c>
      <c r="AV65" s="21">
        <f t="shared" si="43"/>
        <v>0.82769999999999999</v>
      </c>
      <c r="AW65" s="21">
        <f t="shared" si="44"/>
        <v>1.7577</v>
      </c>
      <c r="AX65" s="21">
        <f t="shared" si="45"/>
        <v>10.3323</v>
      </c>
      <c r="AY65" s="21">
        <f t="shared" si="46"/>
        <v>17.223600000000001</v>
      </c>
      <c r="BA65" s="12">
        <f t="shared" si="17"/>
        <v>31</v>
      </c>
      <c r="BB65" s="21">
        <f t="shared" si="47"/>
        <v>1.8599999999999998E-2</v>
      </c>
      <c r="BC65" s="21">
        <f t="shared" si="48"/>
        <v>5.8899999999999994E-2</v>
      </c>
      <c r="BD65" s="21">
        <f t="shared" si="49"/>
        <v>0.16120000000000001</v>
      </c>
      <c r="BE65" s="21">
        <f t="shared" si="50"/>
        <v>0.248</v>
      </c>
      <c r="BF65" s="21">
        <f t="shared" si="51"/>
        <v>0.46500000000000002</v>
      </c>
      <c r="BG65" s="21">
        <f t="shared" si="52"/>
        <v>0.9889</v>
      </c>
      <c r="BH65" s="21">
        <f t="shared" si="53"/>
        <v>5.8125</v>
      </c>
      <c r="BI65" s="21">
        <f t="shared" si="54"/>
        <v>9.6875</v>
      </c>
      <c r="BJ65" s="21">
        <f t="shared" si="55"/>
        <v>13.5625</v>
      </c>
      <c r="BK65" s="4"/>
      <c r="BL65" s="12">
        <f t="shared" si="18"/>
        <v>31</v>
      </c>
      <c r="BM65" s="3">
        <f t="shared" si="19"/>
        <v>1.24E-2</v>
      </c>
      <c r="BN65" s="3">
        <f t="shared" si="20"/>
        <v>3.7199999999999997E-2</v>
      </c>
      <c r="BO65" s="3">
        <f t="shared" si="21"/>
        <v>0.1023</v>
      </c>
      <c r="BP65" s="3">
        <f t="shared" si="22"/>
        <v>0.15810000000000002</v>
      </c>
      <c r="BQ65" s="3">
        <f t="shared" si="56"/>
        <v>0.29759999999999998</v>
      </c>
      <c r="BR65" s="3">
        <f t="shared" si="57"/>
        <v>0.63240000000000007</v>
      </c>
      <c r="BS65" s="3">
        <f t="shared" si="23"/>
        <v>3.72</v>
      </c>
      <c r="BT65" s="3">
        <f t="shared" si="24"/>
        <v>6.2</v>
      </c>
      <c r="BU65" s="3">
        <f t="shared" si="25"/>
        <v>8.68</v>
      </c>
      <c r="BV65" s="3">
        <f t="shared" si="26"/>
        <v>11.16</v>
      </c>
      <c r="BW65" s="4"/>
    </row>
    <row r="66" spans="1:75" s="5" customFormat="1" x14ac:dyDescent="0.25">
      <c r="A66" s="12">
        <f t="shared" si="58"/>
        <v>31.5</v>
      </c>
      <c r="B66" s="11">
        <f t="shared" si="1"/>
        <v>31.5</v>
      </c>
      <c r="C66" s="16"/>
      <c r="D66" s="12">
        <f t="shared" si="2"/>
        <v>31.5</v>
      </c>
      <c r="E66" s="15">
        <f t="shared" si="3"/>
        <v>7.875</v>
      </c>
      <c r="F66" s="8">
        <f t="shared" si="4"/>
        <v>23.625</v>
      </c>
      <c r="G66" s="16"/>
      <c r="H66" s="12">
        <f t="shared" si="5"/>
        <v>31.5</v>
      </c>
      <c r="I66" s="9">
        <f t="shared" si="6"/>
        <v>2.5704000000000002</v>
      </c>
      <c r="J66" s="9">
        <f t="shared" si="7"/>
        <v>7.7143499999999996</v>
      </c>
      <c r="K66" s="9">
        <f t="shared" si="8"/>
        <v>21.215249999999997</v>
      </c>
      <c r="L66" s="16"/>
      <c r="M66" s="12">
        <f t="shared" si="9"/>
        <v>31.5</v>
      </c>
      <c r="N66" s="7">
        <f t="shared" si="10"/>
        <v>1.26</v>
      </c>
      <c r="O66" s="7">
        <f t="shared" si="11"/>
        <v>3.78</v>
      </c>
      <c r="P66" s="7">
        <f t="shared" si="12"/>
        <v>10.395</v>
      </c>
      <c r="Q66" s="7">
        <f t="shared" si="27"/>
        <v>16.065000000000001</v>
      </c>
      <c r="R66" s="16"/>
      <c r="S66" s="12">
        <f t="shared" si="13"/>
        <v>31.5</v>
      </c>
      <c r="T66" s="7">
        <f t="shared" si="28"/>
        <v>0.64260000000000006</v>
      </c>
      <c r="U66" s="7">
        <f t="shared" si="29"/>
        <v>1.9278</v>
      </c>
      <c r="V66" s="7">
        <f t="shared" si="30"/>
        <v>5.3046000000000006</v>
      </c>
      <c r="W66" s="7">
        <f t="shared" si="31"/>
        <v>8.1963000000000008</v>
      </c>
      <c r="X66" s="7">
        <f t="shared" si="32"/>
        <v>15.428699999999999</v>
      </c>
      <c r="Y66" s="17"/>
      <c r="Z66" s="12">
        <f t="shared" si="14"/>
        <v>31.5</v>
      </c>
      <c r="AA66" s="7">
        <f t="shared" si="33"/>
        <v>0.315</v>
      </c>
      <c r="AB66" s="7">
        <f t="shared" si="34"/>
        <v>0.94499999999999995</v>
      </c>
      <c r="AC66" s="7">
        <f t="shared" si="35"/>
        <v>2.5987499999999999</v>
      </c>
      <c r="AD66" s="7">
        <f t="shared" si="36"/>
        <v>4.0162500000000003</v>
      </c>
      <c r="AE66" s="7">
        <f t="shared" si="37"/>
        <v>7.56</v>
      </c>
      <c r="AF66" s="7">
        <f t="shared" si="38"/>
        <v>16.065000000000001</v>
      </c>
      <c r="AG66" s="23"/>
      <c r="AH66" s="12">
        <f t="shared" si="15"/>
        <v>31.5</v>
      </c>
      <c r="AI66" s="21">
        <f>0.25*'table CONIFERES'!$AH66/100</f>
        <v>7.8750000000000001E-2</v>
      </c>
      <c r="AJ66" s="21">
        <f>0.75*'table CONIFERES'!AH66/100</f>
        <v>0.23624999999999999</v>
      </c>
      <c r="AK66" s="21">
        <f>2.06*'table CONIFERES'!AH66/100</f>
        <v>0.64890000000000003</v>
      </c>
      <c r="AL66" s="21">
        <f>3.19*'table CONIFERES'!AH66/100</f>
        <v>1.00485</v>
      </c>
      <c r="AM66" s="21">
        <f>6*'table CONIFERES'!AH66/100</f>
        <v>1.89</v>
      </c>
      <c r="AN66" s="21">
        <f>12.75*'table CONIFERES'!AH66/100</f>
        <v>4.0162500000000003</v>
      </c>
      <c r="AO66" s="21">
        <f>75*'table CONIFERES'!AH66/100</f>
        <v>23.625</v>
      </c>
      <c r="AP66" s="17"/>
      <c r="AQ66" s="12">
        <f t="shared" si="16"/>
        <v>31.5</v>
      </c>
      <c r="AR66" s="21">
        <f t="shared" si="39"/>
        <v>3.465E-2</v>
      </c>
      <c r="AS66" s="21">
        <f t="shared" si="40"/>
        <v>0.10395000000000001</v>
      </c>
      <c r="AT66" s="21">
        <f t="shared" si="41"/>
        <v>0.2898</v>
      </c>
      <c r="AU66" s="21">
        <f t="shared" si="42"/>
        <v>0.44729999999999998</v>
      </c>
      <c r="AV66" s="21">
        <f t="shared" si="43"/>
        <v>0.84105000000000008</v>
      </c>
      <c r="AW66" s="21">
        <f t="shared" si="44"/>
        <v>1.7860499999999999</v>
      </c>
      <c r="AX66" s="21">
        <f t="shared" si="45"/>
        <v>10.498950000000001</v>
      </c>
      <c r="AY66" s="21">
        <f t="shared" si="46"/>
        <v>17.5014</v>
      </c>
      <c r="BA66" s="12">
        <f t="shared" si="17"/>
        <v>31.5</v>
      </c>
      <c r="BB66" s="21">
        <f t="shared" si="47"/>
        <v>1.89E-2</v>
      </c>
      <c r="BC66" s="21">
        <f t="shared" si="48"/>
        <v>5.985E-2</v>
      </c>
      <c r="BD66" s="21">
        <f t="shared" si="49"/>
        <v>0.1638</v>
      </c>
      <c r="BE66" s="21">
        <f t="shared" si="50"/>
        <v>0.252</v>
      </c>
      <c r="BF66" s="21">
        <f t="shared" si="51"/>
        <v>0.47249999999999998</v>
      </c>
      <c r="BG66" s="21">
        <f t="shared" si="52"/>
        <v>1.00485</v>
      </c>
      <c r="BH66" s="21">
        <f t="shared" si="53"/>
        <v>5.90625</v>
      </c>
      <c r="BI66" s="21">
        <f t="shared" si="54"/>
        <v>9.84375</v>
      </c>
      <c r="BJ66" s="21">
        <f t="shared" si="55"/>
        <v>13.78125</v>
      </c>
      <c r="BK66" s="4"/>
      <c r="BL66" s="12">
        <f t="shared" si="18"/>
        <v>31.5</v>
      </c>
      <c r="BM66" s="3">
        <f t="shared" si="19"/>
        <v>1.26E-2</v>
      </c>
      <c r="BN66" s="3">
        <f t="shared" si="20"/>
        <v>3.78E-2</v>
      </c>
      <c r="BO66" s="3">
        <f t="shared" si="21"/>
        <v>0.10395000000000001</v>
      </c>
      <c r="BP66" s="3">
        <f t="shared" si="22"/>
        <v>0.16065000000000002</v>
      </c>
      <c r="BQ66" s="3">
        <f t="shared" si="56"/>
        <v>0.3024</v>
      </c>
      <c r="BR66" s="3">
        <f t="shared" si="57"/>
        <v>0.64260000000000006</v>
      </c>
      <c r="BS66" s="3">
        <f t="shared" si="23"/>
        <v>3.78</v>
      </c>
      <c r="BT66" s="3">
        <f t="shared" si="24"/>
        <v>6.3</v>
      </c>
      <c r="BU66" s="3">
        <f t="shared" si="25"/>
        <v>8.82</v>
      </c>
      <c r="BV66" s="3">
        <f t="shared" si="26"/>
        <v>11.34</v>
      </c>
      <c r="BW66" s="4"/>
    </row>
    <row r="67" spans="1:75" s="5" customFormat="1" x14ac:dyDescent="0.25">
      <c r="A67" s="12">
        <f t="shared" si="58"/>
        <v>32</v>
      </c>
      <c r="B67" s="11">
        <f t="shared" ref="B67:B130" si="59">A67</f>
        <v>32</v>
      </c>
      <c r="C67" s="16"/>
      <c r="D67" s="12">
        <f t="shared" ref="D67:D130" si="60">D68-0.5</f>
        <v>32</v>
      </c>
      <c r="E67" s="15">
        <f t="shared" ref="E67:E130" si="61">25*D67/100</f>
        <v>8</v>
      </c>
      <c r="F67" s="8">
        <f t="shared" ref="F67:F130" si="62">75*D67/100</f>
        <v>24</v>
      </c>
      <c r="G67" s="16"/>
      <c r="H67" s="12">
        <f t="shared" ref="H67:H130" si="63">H68-0.5</f>
        <v>32</v>
      </c>
      <c r="I67" s="9">
        <f t="shared" ref="I67:I130" si="64">8.16*H67/100</f>
        <v>2.6112000000000002</v>
      </c>
      <c r="J67" s="9">
        <f t="shared" ref="J67:J130" si="65">24.49*H67/100</f>
        <v>7.8367999999999993</v>
      </c>
      <c r="K67" s="9">
        <f t="shared" ref="K67:K129" si="66">67.35*H67/100</f>
        <v>21.552</v>
      </c>
      <c r="L67" s="16"/>
      <c r="M67" s="12">
        <f t="shared" ref="M67:M130" si="67">M68-0.5</f>
        <v>32</v>
      </c>
      <c r="N67" s="7">
        <f t="shared" ref="N67:N130" si="68">4*M67/100</f>
        <v>1.28</v>
      </c>
      <c r="O67" s="7">
        <f t="shared" ref="O67:O130" si="69">12*M67/100</f>
        <v>3.84</v>
      </c>
      <c r="P67" s="7">
        <f t="shared" ref="P67:P130" si="70">33*M67/100</f>
        <v>10.56</v>
      </c>
      <c r="Q67" s="7">
        <f t="shared" ref="Q67:Q130" si="71">51*M67/100</f>
        <v>16.32</v>
      </c>
      <c r="R67" s="16"/>
      <c r="S67" s="12">
        <f t="shared" ref="S67:S130" si="72">S68-0.5</f>
        <v>32</v>
      </c>
      <c r="T67" s="7">
        <f t="shared" si="28"/>
        <v>0.65280000000000005</v>
      </c>
      <c r="U67" s="7">
        <f t="shared" si="29"/>
        <v>1.9584000000000001</v>
      </c>
      <c r="V67" s="7">
        <f t="shared" si="30"/>
        <v>5.3887999999999998</v>
      </c>
      <c r="W67" s="7">
        <f t="shared" si="31"/>
        <v>8.3263999999999996</v>
      </c>
      <c r="X67" s="7">
        <f t="shared" si="32"/>
        <v>15.673599999999999</v>
      </c>
      <c r="Y67" s="17"/>
      <c r="Z67" s="12">
        <f t="shared" ref="Z67:Z130" si="73">Z68-0.5</f>
        <v>32</v>
      </c>
      <c r="AA67" s="7">
        <f t="shared" si="33"/>
        <v>0.32</v>
      </c>
      <c r="AB67" s="7">
        <f t="shared" si="34"/>
        <v>0.96</v>
      </c>
      <c r="AC67" s="7">
        <f t="shared" si="35"/>
        <v>2.64</v>
      </c>
      <c r="AD67" s="7">
        <f t="shared" si="36"/>
        <v>4.08</v>
      </c>
      <c r="AE67" s="7">
        <f t="shared" si="37"/>
        <v>7.68</v>
      </c>
      <c r="AF67" s="7">
        <f t="shared" si="38"/>
        <v>16.32</v>
      </c>
      <c r="AG67" s="23"/>
      <c r="AH67" s="12">
        <f t="shared" ref="AH67:AH130" si="74">AH68-0.5</f>
        <v>32</v>
      </c>
      <c r="AI67" s="21">
        <f>0.25*'table CONIFERES'!$AH67/100</f>
        <v>0.08</v>
      </c>
      <c r="AJ67" s="21">
        <f>0.75*'table CONIFERES'!AH67/100</f>
        <v>0.24</v>
      </c>
      <c r="AK67" s="21">
        <f>2.06*'table CONIFERES'!AH67/100</f>
        <v>0.65920000000000001</v>
      </c>
      <c r="AL67" s="21">
        <f>3.19*'table CONIFERES'!AH67/100</f>
        <v>1.0207999999999999</v>
      </c>
      <c r="AM67" s="21">
        <f>6*'table CONIFERES'!AH67/100</f>
        <v>1.92</v>
      </c>
      <c r="AN67" s="21">
        <f>12.75*'table CONIFERES'!AH67/100</f>
        <v>4.08</v>
      </c>
      <c r="AO67" s="21">
        <f>75*'table CONIFERES'!AH67/100</f>
        <v>24</v>
      </c>
      <c r="AP67" s="17"/>
      <c r="AQ67" s="12">
        <f t="shared" ref="AQ67:AQ130" si="75">AQ68-0.5</f>
        <v>32</v>
      </c>
      <c r="AR67" s="21">
        <f t="shared" si="39"/>
        <v>3.5200000000000002E-2</v>
      </c>
      <c r="AS67" s="21">
        <f t="shared" si="40"/>
        <v>0.1056</v>
      </c>
      <c r="AT67" s="21">
        <f t="shared" si="41"/>
        <v>0.2944</v>
      </c>
      <c r="AU67" s="21">
        <f t="shared" si="42"/>
        <v>0.45439999999999997</v>
      </c>
      <c r="AV67" s="21">
        <f t="shared" si="43"/>
        <v>0.85439999999999994</v>
      </c>
      <c r="AW67" s="21">
        <f t="shared" si="44"/>
        <v>1.8144</v>
      </c>
      <c r="AX67" s="21">
        <f t="shared" si="45"/>
        <v>10.6656</v>
      </c>
      <c r="AY67" s="21">
        <f t="shared" si="46"/>
        <v>17.779199999999999</v>
      </c>
      <c r="BA67" s="12">
        <f t="shared" ref="BA67:BA130" si="76">BA68-0.5</f>
        <v>32</v>
      </c>
      <c r="BB67" s="21">
        <f t="shared" si="47"/>
        <v>1.9199999999999998E-2</v>
      </c>
      <c r="BC67" s="21">
        <f t="shared" si="48"/>
        <v>6.08E-2</v>
      </c>
      <c r="BD67" s="21">
        <f t="shared" si="49"/>
        <v>0.16639999999999999</v>
      </c>
      <c r="BE67" s="21">
        <f t="shared" si="50"/>
        <v>0.25600000000000001</v>
      </c>
      <c r="BF67" s="21">
        <f t="shared" si="51"/>
        <v>0.48</v>
      </c>
      <c r="BG67" s="21">
        <f t="shared" si="52"/>
        <v>1.0207999999999999</v>
      </c>
      <c r="BH67" s="21">
        <f t="shared" si="53"/>
        <v>6</v>
      </c>
      <c r="BI67" s="21">
        <f t="shared" si="54"/>
        <v>10</v>
      </c>
      <c r="BJ67" s="21">
        <f t="shared" si="55"/>
        <v>14</v>
      </c>
      <c r="BK67" s="4"/>
      <c r="BL67" s="12">
        <f t="shared" ref="BL67:BL130" si="77">BL68-0.5</f>
        <v>32</v>
      </c>
      <c r="BM67" s="3">
        <f t="shared" ref="BM67:BM130" si="78">$BM$203*BL67/100</f>
        <v>1.2800000000000001E-2</v>
      </c>
      <c r="BN67" s="3">
        <f t="shared" ref="BN67:BN130" si="79">$BN$203*BL67/100</f>
        <v>3.8399999999999997E-2</v>
      </c>
      <c r="BO67" s="3">
        <f t="shared" ref="BO67:BO130" si="80">$BO$203*BL67/100</f>
        <v>0.1056</v>
      </c>
      <c r="BP67" s="3">
        <f t="shared" ref="BP67:BP130" si="81">$BP$203*BL67/100</f>
        <v>0.16320000000000001</v>
      </c>
      <c r="BQ67" s="3">
        <f t="shared" si="56"/>
        <v>0.30719999999999997</v>
      </c>
      <c r="BR67" s="3">
        <f t="shared" si="57"/>
        <v>0.65280000000000005</v>
      </c>
      <c r="BS67" s="3">
        <f t="shared" ref="BS67:BS130" si="82">$BS$203*BL67/100</f>
        <v>3.84</v>
      </c>
      <c r="BT67" s="3">
        <f t="shared" ref="BT67:BT130" si="83">$BT$203*BL67/100</f>
        <v>6.4</v>
      </c>
      <c r="BU67" s="3">
        <f t="shared" ref="BU67:BU130" si="84">$BU$203*BL67/100</f>
        <v>8.9600000000000009</v>
      </c>
      <c r="BV67" s="3">
        <f t="shared" ref="BV67:BV130" si="85">$BV$203*BL67/100</f>
        <v>11.52</v>
      </c>
      <c r="BW67" s="4"/>
    </row>
    <row r="68" spans="1:75" s="5" customFormat="1" x14ac:dyDescent="0.25">
      <c r="A68" s="12">
        <f t="shared" si="58"/>
        <v>32.5</v>
      </c>
      <c r="B68" s="11">
        <f t="shared" si="59"/>
        <v>32.5</v>
      </c>
      <c r="C68" s="16"/>
      <c r="D68" s="12">
        <f t="shared" si="60"/>
        <v>32.5</v>
      </c>
      <c r="E68" s="15">
        <f t="shared" si="61"/>
        <v>8.125</v>
      </c>
      <c r="F68" s="8">
        <f t="shared" si="62"/>
        <v>24.375</v>
      </c>
      <c r="G68" s="16"/>
      <c r="H68" s="12">
        <f t="shared" si="63"/>
        <v>32.5</v>
      </c>
      <c r="I68" s="9">
        <f t="shared" si="64"/>
        <v>2.6519999999999997</v>
      </c>
      <c r="J68" s="9">
        <f t="shared" si="65"/>
        <v>7.9592499999999999</v>
      </c>
      <c r="K68" s="9">
        <f t="shared" si="66"/>
        <v>21.888750000000002</v>
      </c>
      <c r="L68" s="16"/>
      <c r="M68" s="12">
        <f t="shared" si="67"/>
        <v>32.5</v>
      </c>
      <c r="N68" s="7">
        <f t="shared" si="68"/>
        <v>1.3</v>
      </c>
      <c r="O68" s="7">
        <f t="shared" si="69"/>
        <v>3.9</v>
      </c>
      <c r="P68" s="7">
        <f t="shared" si="70"/>
        <v>10.725</v>
      </c>
      <c r="Q68" s="7">
        <f t="shared" si="71"/>
        <v>16.574999999999999</v>
      </c>
      <c r="R68" s="16"/>
      <c r="S68" s="12">
        <f t="shared" si="72"/>
        <v>32.5</v>
      </c>
      <c r="T68" s="7">
        <f t="shared" ref="T68:T131" si="86">2.04*$S68/100</f>
        <v>0.66299999999999992</v>
      </c>
      <c r="U68" s="7">
        <f t="shared" ref="U68:U131" si="87">6.12*$S68/100</f>
        <v>1.9890000000000001</v>
      </c>
      <c r="V68" s="7">
        <f t="shared" ref="V68:V131" si="88">16.84*$S68/100</f>
        <v>5.4729999999999999</v>
      </c>
      <c r="W68" s="7">
        <f t="shared" ref="W68:W131" si="89">26.02*$S68/100</f>
        <v>8.4565000000000001</v>
      </c>
      <c r="X68" s="7">
        <f t="shared" ref="X68:X131" si="90">48.98*$S68/100</f>
        <v>15.9185</v>
      </c>
      <c r="Y68" s="17"/>
      <c r="Z68" s="12">
        <f t="shared" si="73"/>
        <v>32.5</v>
      </c>
      <c r="AA68" s="7">
        <f t="shared" ref="AA68:AA131" si="91">1*$Z68/100</f>
        <v>0.32500000000000001</v>
      </c>
      <c r="AB68" s="7">
        <f t="shared" ref="AB68:AB131" si="92">3*$Z68/100</f>
        <v>0.97499999999999998</v>
      </c>
      <c r="AC68" s="7">
        <f t="shared" ref="AC68:AC131" si="93">8.25*$Z68/100</f>
        <v>2.6812499999999999</v>
      </c>
      <c r="AD68" s="7">
        <f t="shared" ref="AD68:AD131" si="94">12.75*$Z68/100</f>
        <v>4.1437499999999998</v>
      </c>
      <c r="AE68" s="7">
        <f t="shared" ref="AE68:AE131" si="95">24*$Z68/100</f>
        <v>7.8</v>
      </c>
      <c r="AF68" s="7">
        <f t="shared" ref="AF68:AF131" si="96">51*$Z68/100</f>
        <v>16.574999999999999</v>
      </c>
      <c r="AG68" s="23"/>
      <c r="AH68" s="12">
        <f t="shared" si="74"/>
        <v>32.5</v>
      </c>
      <c r="AI68" s="21">
        <f>0.25*'table CONIFERES'!$AH68/100</f>
        <v>8.1250000000000003E-2</v>
      </c>
      <c r="AJ68" s="21">
        <f>0.75*'table CONIFERES'!AH68/100</f>
        <v>0.24374999999999999</v>
      </c>
      <c r="AK68" s="21">
        <f>2.06*'table CONIFERES'!AH68/100</f>
        <v>0.66949999999999998</v>
      </c>
      <c r="AL68" s="21">
        <f>3.19*'table CONIFERES'!AH68/100</f>
        <v>1.0367500000000001</v>
      </c>
      <c r="AM68" s="21">
        <f>6*'table CONIFERES'!AH68/100</f>
        <v>1.95</v>
      </c>
      <c r="AN68" s="21">
        <f>12.75*'table CONIFERES'!AH68/100</f>
        <v>4.1437499999999998</v>
      </c>
      <c r="AO68" s="21">
        <f>75*'table CONIFERES'!AH68/100</f>
        <v>24.375</v>
      </c>
      <c r="AP68" s="17"/>
      <c r="AQ68" s="12">
        <f t="shared" si="75"/>
        <v>32.5</v>
      </c>
      <c r="AR68" s="21">
        <f t="shared" ref="AR68:AR131" si="97">0.11*$AQ68/100</f>
        <v>3.5750000000000004E-2</v>
      </c>
      <c r="AS68" s="21">
        <f t="shared" ref="AS68:AS131" si="98">0.33*$AQ68/100</f>
        <v>0.10725</v>
      </c>
      <c r="AT68" s="21">
        <f t="shared" ref="AT68:AT131" si="99">0.92*$AQ68/100</f>
        <v>0.29900000000000004</v>
      </c>
      <c r="AU68" s="21">
        <f t="shared" ref="AU68:AU131" si="100">1.42*$AQ68/100</f>
        <v>0.46149999999999997</v>
      </c>
      <c r="AV68" s="21">
        <f t="shared" ref="AV68:AV131" si="101">2.67*$AQ68/100</f>
        <v>0.86774999999999991</v>
      </c>
      <c r="AW68" s="21">
        <f t="shared" ref="AW68:AW131" si="102">5.67*$AQ68/100</f>
        <v>1.8427500000000001</v>
      </c>
      <c r="AX68" s="21">
        <f t="shared" ref="AX68:AX131" si="103">33.33*$AQ68/100</f>
        <v>10.832249999999998</v>
      </c>
      <c r="AY68" s="21">
        <f t="shared" ref="AY68:AY131" si="104">55.56*$AQ68/100</f>
        <v>18.057000000000002</v>
      </c>
      <c r="BA68" s="12">
        <f t="shared" si="76"/>
        <v>32.5</v>
      </c>
      <c r="BB68" s="21">
        <f t="shared" ref="BB68:BB131" si="105">0.06*BA68/100</f>
        <v>1.95E-2</v>
      </c>
      <c r="BC68" s="21">
        <f t="shared" ref="BC68:BC131" si="106">0.19*BA68/100</f>
        <v>6.1749999999999999E-2</v>
      </c>
      <c r="BD68" s="21">
        <f t="shared" ref="BD68:BD131" si="107">0.52*BA68/100</f>
        <v>0.16900000000000001</v>
      </c>
      <c r="BE68" s="21">
        <f t="shared" ref="BE68:BE131" si="108">0.8*BA68/100</f>
        <v>0.26</v>
      </c>
      <c r="BF68" s="21">
        <f t="shared" ref="BF68:BF131" si="109">1.5*BA68/100</f>
        <v>0.48749999999999999</v>
      </c>
      <c r="BG68" s="21">
        <f t="shared" ref="BG68:BG131" si="110">3.19*BA68/100</f>
        <v>1.0367500000000001</v>
      </c>
      <c r="BH68" s="21">
        <f t="shared" ref="BH68:BH131" si="111">18.75*BA68/100</f>
        <v>6.09375</v>
      </c>
      <c r="BI68" s="21">
        <f t="shared" ref="BI68:BI131" si="112">31.25*BA68/100</f>
        <v>10.15625</v>
      </c>
      <c r="BJ68" s="21">
        <f t="shared" ref="BJ68:BJ131" si="113">43.75*BA68/100</f>
        <v>14.21875</v>
      </c>
      <c r="BK68" s="4"/>
      <c r="BL68" s="12">
        <f t="shared" si="77"/>
        <v>32.5</v>
      </c>
      <c r="BM68" s="3">
        <f t="shared" si="78"/>
        <v>1.3000000000000001E-2</v>
      </c>
      <c r="BN68" s="3">
        <f t="shared" si="79"/>
        <v>3.9E-2</v>
      </c>
      <c r="BO68" s="3">
        <f t="shared" si="80"/>
        <v>0.10725</v>
      </c>
      <c r="BP68" s="3">
        <f t="shared" si="81"/>
        <v>0.16574999999999998</v>
      </c>
      <c r="BQ68" s="3">
        <f t="shared" ref="BQ68:BQ131" si="114">0.96*BL68/100</f>
        <v>0.312</v>
      </c>
      <c r="BR68" s="3">
        <f t="shared" ref="BR68:BR131" si="115">2.04*BL68/100</f>
        <v>0.66299999999999992</v>
      </c>
      <c r="BS68" s="3">
        <f t="shared" si="82"/>
        <v>3.9</v>
      </c>
      <c r="BT68" s="3">
        <f t="shared" si="83"/>
        <v>6.5</v>
      </c>
      <c r="BU68" s="3">
        <f t="shared" si="84"/>
        <v>9.1</v>
      </c>
      <c r="BV68" s="3">
        <f t="shared" si="85"/>
        <v>11.7</v>
      </c>
      <c r="BW68" s="4"/>
    </row>
    <row r="69" spans="1:75" s="5" customFormat="1" x14ac:dyDescent="0.25">
      <c r="A69" s="12">
        <f t="shared" si="58"/>
        <v>33</v>
      </c>
      <c r="B69" s="11">
        <f t="shared" si="59"/>
        <v>33</v>
      </c>
      <c r="C69" s="16"/>
      <c r="D69" s="12">
        <f t="shared" si="60"/>
        <v>33</v>
      </c>
      <c r="E69" s="15">
        <f t="shared" si="61"/>
        <v>8.25</v>
      </c>
      <c r="F69" s="8">
        <f t="shared" si="62"/>
        <v>24.75</v>
      </c>
      <c r="G69" s="16"/>
      <c r="H69" s="12">
        <f t="shared" si="63"/>
        <v>33</v>
      </c>
      <c r="I69" s="9">
        <f t="shared" si="64"/>
        <v>2.6928000000000001</v>
      </c>
      <c r="J69" s="9">
        <f t="shared" si="65"/>
        <v>8.0816999999999997</v>
      </c>
      <c r="K69" s="9">
        <f t="shared" si="66"/>
        <v>22.225499999999997</v>
      </c>
      <c r="L69" s="16"/>
      <c r="M69" s="12">
        <f t="shared" si="67"/>
        <v>33</v>
      </c>
      <c r="N69" s="7">
        <f t="shared" si="68"/>
        <v>1.32</v>
      </c>
      <c r="O69" s="7">
        <f t="shared" si="69"/>
        <v>3.96</v>
      </c>
      <c r="P69" s="7">
        <f t="shared" si="70"/>
        <v>10.89</v>
      </c>
      <c r="Q69" s="7">
        <f t="shared" si="71"/>
        <v>16.829999999999998</v>
      </c>
      <c r="R69" s="16"/>
      <c r="S69" s="12">
        <f t="shared" si="72"/>
        <v>33</v>
      </c>
      <c r="T69" s="7">
        <f t="shared" si="86"/>
        <v>0.67320000000000002</v>
      </c>
      <c r="U69" s="7">
        <f t="shared" si="87"/>
        <v>2.0196000000000001</v>
      </c>
      <c r="V69" s="7">
        <f t="shared" si="88"/>
        <v>5.5571999999999999</v>
      </c>
      <c r="W69" s="7">
        <f t="shared" si="89"/>
        <v>8.5865999999999989</v>
      </c>
      <c r="X69" s="7">
        <f t="shared" si="90"/>
        <v>16.163399999999999</v>
      </c>
      <c r="Y69" s="17"/>
      <c r="Z69" s="12">
        <f t="shared" si="73"/>
        <v>33</v>
      </c>
      <c r="AA69" s="7">
        <f t="shared" si="91"/>
        <v>0.33</v>
      </c>
      <c r="AB69" s="7">
        <f t="shared" si="92"/>
        <v>0.99</v>
      </c>
      <c r="AC69" s="7">
        <f t="shared" si="93"/>
        <v>2.7225000000000001</v>
      </c>
      <c r="AD69" s="7">
        <f t="shared" si="94"/>
        <v>4.2074999999999996</v>
      </c>
      <c r="AE69" s="7">
        <f t="shared" si="95"/>
        <v>7.92</v>
      </c>
      <c r="AF69" s="7">
        <f t="shared" si="96"/>
        <v>16.829999999999998</v>
      </c>
      <c r="AG69" s="23"/>
      <c r="AH69" s="12">
        <f t="shared" si="74"/>
        <v>33</v>
      </c>
      <c r="AI69" s="21">
        <f>0.25*'table CONIFERES'!$AH69/100</f>
        <v>8.2500000000000004E-2</v>
      </c>
      <c r="AJ69" s="21">
        <f>0.75*'table CONIFERES'!AH69/100</f>
        <v>0.2475</v>
      </c>
      <c r="AK69" s="21">
        <f>2.06*'table CONIFERES'!AH69/100</f>
        <v>0.67980000000000007</v>
      </c>
      <c r="AL69" s="21">
        <f>3.19*'table CONIFERES'!AH69/100</f>
        <v>1.0527</v>
      </c>
      <c r="AM69" s="21">
        <f>6*'table CONIFERES'!AH69/100</f>
        <v>1.98</v>
      </c>
      <c r="AN69" s="21">
        <f>12.75*'table CONIFERES'!AH69/100</f>
        <v>4.2074999999999996</v>
      </c>
      <c r="AO69" s="21">
        <f>75*'table CONIFERES'!AH69/100</f>
        <v>24.75</v>
      </c>
      <c r="AP69" s="17"/>
      <c r="AQ69" s="12">
        <f t="shared" si="75"/>
        <v>33</v>
      </c>
      <c r="AR69" s="21">
        <f t="shared" si="97"/>
        <v>3.6299999999999999E-2</v>
      </c>
      <c r="AS69" s="21">
        <f t="shared" si="98"/>
        <v>0.10890000000000001</v>
      </c>
      <c r="AT69" s="21">
        <f t="shared" si="99"/>
        <v>0.30360000000000004</v>
      </c>
      <c r="AU69" s="21">
        <f t="shared" si="100"/>
        <v>0.46860000000000002</v>
      </c>
      <c r="AV69" s="21">
        <f t="shared" si="101"/>
        <v>0.88109999999999999</v>
      </c>
      <c r="AW69" s="21">
        <f t="shared" si="102"/>
        <v>1.8710999999999998</v>
      </c>
      <c r="AX69" s="21">
        <f t="shared" si="103"/>
        <v>10.998899999999999</v>
      </c>
      <c r="AY69" s="21">
        <f t="shared" si="104"/>
        <v>18.334800000000001</v>
      </c>
      <c r="BA69" s="12">
        <f t="shared" si="76"/>
        <v>33</v>
      </c>
      <c r="BB69" s="21">
        <f t="shared" si="105"/>
        <v>1.9799999999999998E-2</v>
      </c>
      <c r="BC69" s="21">
        <f t="shared" si="106"/>
        <v>6.2700000000000006E-2</v>
      </c>
      <c r="BD69" s="21">
        <f t="shared" si="107"/>
        <v>0.1716</v>
      </c>
      <c r="BE69" s="21">
        <f t="shared" si="108"/>
        <v>0.26400000000000001</v>
      </c>
      <c r="BF69" s="21">
        <f t="shared" si="109"/>
        <v>0.495</v>
      </c>
      <c r="BG69" s="21">
        <f t="shared" si="110"/>
        <v>1.0527</v>
      </c>
      <c r="BH69" s="21">
        <f t="shared" si="111"/>
        <v>6.1875</v>
      </c>
      <c r="BI69" s="21">
        <f t="shared" si="112"/>
        <v>10.3125</v>
      </c>
      <c r="BJ69" s="21">
        <f t="shared" si="113"/>
        <v>14.4375</v>
      </c>
      <c r="BK69" s="4"/>
      <c r="BL69" s="12">
        <f t="shared" si="77"/>
        <v>33</v>
      </c>
      <c r="BM69" s="3">
        <f t="shared" si="78"/>
        <v>1.32E-2</v>
      </c>
      <c r="BN69" s="3">
        <f t="shared" si="79"/>
        <v>3.9599999999999996E-2</v>
      </c>
      <c r="BO69" s="3">
        <f t="shared" si="80"/>
        <v>0.10890000000000001</v>
      </c>
      <c r="BP69" s="3">
        <f t="shared" si="81"/>
        <v>0.16830000000000001</v>
      </c>
      <c r="BQ69" s="3">
        <f t="shared" si="114"/>
        <v>0.31679999999999997</v>
      </c>
      <c r="BR69" s="3">
        <f t="shared" si="115"/>
        <v>0.67320000000000002</v>
      </c>
      <c r="BS69" s="3">
        <f t="shared" si="82"/>
        <v>3.96</v>
      </c>
      <c r="BT69" s="3">
        <f t="shared" si="83"/>
        <v>6.6</v>
      </c>
      <c r="BU69" s="3">
        <f t="shared" si="84"/>
        <v>9.24</v>
      </c>
      <c r="BV69" s="3">
        <f t="shared" si="85"/>
        <v>11.88</v>
      </c>
      <c r="BW69" s="4"/>
    </row>
    <row r="70" spans="1:75" s="5" customFormat="1" x14ac:dyDescent="0.25">
      <c r="A70" s="12">
        <f t="shared" si="58"/>
        <v>33.5</v>
      </c>
      <c r="B70" s="11">
        <f t="shared" si="59"/>
        <v>33.5</v>
      </c>
      <c r="C70" s="16"/>
      <c r="D70" s="12">
        <f t="shared" si="60"/>
        <v>33.5</v>
      </c>
      <c r="E70" s="15">
        <f t="shared" si="61"/>
        <v>8.375</v>
      </c>
      <c r="F70" s="8">
        <f t="shared" si="62"/>
        <v>25.125</v>
      </c>
      <c r="G70" s="16"/>
      <c r="H70" s="12">
        <f t="shared" si="63"/>
        <v>33.5</v>
      </c>
      <c r="I70" s="9">
        <f t="shared" si="64"/>
        <v>2.7336</v>
      </c>
      <c r="J70" s="9">
        <f t="shared" si="65"/>
        <v>8.2041500000000003</v>
      </c>
      <c r="K70" s="9">
        <f t="shared" si="66"/>
        <v>22.562249999999999</v>
      </c>
      <c r="L70" s="16"/>
      <c r="M70" s="12">
        <f t="shared" si="67"/>
        <v>33.5</v>
      </c>
      <c r="N70" s="7">
        <f t="shared" si="68"/>
        <v>1.34</v>
      </c>
      <c r="O70" s="7">
        <f t="shared" si="69"/>
        <v>4.0199999999999996</v>
      </c>
      <c r="P70" s="7">
        <f t="shared" si="70"/>
        <v>11.055</v>
      </c>
      <c r="Q70" s="7">
        <f t="shared" si="71"/>
        <v>17.085000000000001</v>
      </c>
      <c r="R70" s="16"/>
      <c r="S70" s="12">
        <f t="shared" si="72"/>
        <v>33.5</v>
      </c>
      <c r="T70" s="7">
        <f t="shared" si="86"/>
        <v>0.68340000000000001</v>
      </c>
      <c r="U70" s="7">
        <f t="shared" si="87"/>
        <v>2.0502000000000002</v>
      </c>
      <c r="V70" s="7">
        <f t="shared" si="88"/>
        <v>5.6414</v>
      </c>
      <c r="W70" s="7">
        <f t="shared" si="89"/>
        <v>8.7166999999999994</v>
      </c>
      <c r="X70" s="7">
        <f t="shared" si="90"/>
        <v>16.408300000000001</v>
      </c>
      <c r="Y70" s="17"/>
      <c r="Z70" s="12">
        <f t="shared" si="73"/>
        <v>33.5</v>
      </c>
      <c r="AA70" s="7">
        <f t="shared" si="91"/>
        <v>0.33500000000000002</v>
      </c>
      <c r="AB70" s="7">
        <f t="shared" si="92"/>
        <v>1.0049999999999999</v>
      </c>
      <c r="AC70" s="7">
        <f t="shared" si="93"/>
        <v>2.7637499999999999</v>
      </c>
      <c r="AD70" s="7">
        <f t="shared" si="94"/>
        <v>4.2712500000000002</v>
      </c>
      <c r="AE70" s="7">
        <f t="shared" si="95"/>
        <v>8.0399999999999991</v>
      </c>
      <c r="AF70" s="7">
        <f t="shared" si="96"/>
        <v>17.085000000000001</v>
      </c>
      <c r="AG70" s="23"/>
      <c r="AH70" s="12">
        <f t="shared" si="74"/>
        <v>33.5</v>
      </c>
      <c r="AI70" s="21">
        <f>0.25*'table CONIFERES'!$AH70/100</f>
        <v>8.3750000000000005E-2</v>
      </c>
      <c r="AJ70" s="21">
        <f>0.75*'table CONIFERES'!AH70/100</f>
        <v>0.25124999999999997</v>
      </c>
      <c r="AK70" s="21">
        <f>2.06*'table CONIFERES'!AH70/100</f>
        <v>0.69010000000000005</v>
      </c>
      <c r="AL70" s="21">
        <f>3.19*'table CONIFERES'!AH70/100</f>
        <v>1.0686499999999999</v>
      </c>
      <c r="AM70" s="21">
        <f>6*'table CONIFERES'!AH70/100</f>
        <v>2.0099999999999998</v>
      </c>
      <c r="AN70" s="21">
        <f>12.75*'table CONIFERES'!AH70/100</f>
        <v>4.2712500000000002</v>
      </c>
      <c r="AO70" s="21">
        <f>75*'table CONIFERES'!AH70/100</f>
        <v>25.125</v>
      </c>
      <c r="AP70" s="17"/>
      <c r="AQ70" s="12">
        <f t="shared" si="75"/>
        <v>33.5</v>
      </c>
      <c r="AR70" s="21">
        <f t="shared" si="97"/>
        <v>3.6850000000000001E-2</v>
      </c>
      <c r="AS70" s="21">
        <f t="shared" si="98"/>
        <v>0.11055</v>
      </c>
      <c r="AT70" s="21">
        <f t="shared" si="99"/>
        <v>0.30820000000000003</v>
      </c>
      <c r="AU70" s="21">
        <f t="shared" si="100"/>
        <v>0.47570000000000001</v>
      </c>
      <c r="AV70" s="21">
        <f t="shared" si="101"/>
        <v>0.89444999999999997</v>
      </c>
      <c r="AW70" s="21">
        <f t="shared" si="102"/>
        <v>1.8994499999999999</v>
      </c>
      <c r="AX70" s="21">
        <f t="shared" si="103"/>
        <v>11.165549999999998</v>
      </c>
      <c r="AY70" s="21">
        <f t="shared" si="104"/>
        <v>18.6126</v>
      </c>
      <c r="BA70" s="12">
        <f t="shared" si="76"/>
        <v>33.5</v>
      </c>
      <c r="BB70" s="21">
        <f t="shared" si="105"/>
        <v>2.0099999999999996E-2</v>
      </c>
      <c r="BC70" s="21">
        <f t="shared" si="106"/>
        <v>6.3649999999999998E-2</v>
      </c>
      <c r="BD70" s="21">
        <f t="shared" si="107"/>
        <v>0.17420000000000002</v>
      </c>
      <c r="BE70" s="21">
        <f t="shared" si="108"/>
        <v>0.26800000000000002</v>
      </c>
      <c r="BF70" s="21">
        <f t="shared" si="109"/>
        <v>0.50249999999999995</v>
      </c>
      <c r="BG70" s="21">
        <f t="shared" si="110"/>
        <v>1.0686499999999999</v>
      </c>
      <c r="BH70" s="21">
        <f t="shared" si="111"/>
        <v>6.28125</v>
      </c>
      <c r="BI70" s="21">
        <f t="shared" si="112"/>
        <v>10.46875</v>
      </c>
      <c r="BJ70" s="21">
        <f t="shared" si="113"/>
        <v>14.65625</v>
      </c>
      <c r="BK70" s="4"/>
      <c r="BL70" s="12">
        <f t="shared" si="77"/>
        <v>33.5</v>
      </c>
      <c r="BM70" s="3">
        <f t="shared" si="78"/>
        <v>1.34E-2</v>
      </c>
      <c r="BN70" s="3">
        <f t="shared" si="79"/>
        <v>4.0199999999999993E-2</v>
      </c>
      <c r="BO70" s="3">
        <f t="shared" si="80"/>
        <v>0.11055</v>
      </c>
      <c r="BP70" s="3">
        <f t="shared" si="81"/>
        <v>0.17085</v>
      </c>
      <c r="BQ70" s="3">
        <f t="shared" si="114"/>
        <v>0.32159999999999994</v>
      </c>
      <c r="BR70" s="3">
        <f t="shared" si="115"/>
        <v>0.68340000000000001</v>
      </c>
      <c r="BS70" s="3">
        <f t="shared" si="82"/>
        <v>4.0199999999999996</v>
      </c>
      <c r="BT70" s="3">
        <f t="shared" si="83"/>
        <v>6.7</v>
      </c>
      <c r="BU70" s="3">
        <f t="shared" si="84"/>
        <v>9.3800000000000008</v>
      </c>
      <c r="BV70" s="3">
        <f t="shared" si="85"/>
        <v>12.06</v>
      </c>
      <c r="BW70" s="4"/>
    </row>
    <row r="71" spans="1:75" s="5" customFormat="1" x14ac:dyDescent="0.25">
      <c r="A71" s="12">
        <f t="shared" si="58"/>
        <v>34</v>
      </c>
      <c r="B71" s="11">
        <f t="shared" si="59"/>
        <v>34</v>
      </c>
      <c r="C71" s="16"/>
      <c r="D71" s="12">
        <f t="shared" si="60"/>
        <v>34</v>
      </c>
      <c r="E71" s="15">
        <f t="shared" si="61"/>
        <v>8.5</v>
      </c>
      <c r="F71" s="8">
        <f t="shared" si="62"/>
        <v>25.5</v>
      </c>
      <c r="G71" s="16"/>
      <c r="H71" s="12">
        <f t="shared" si="63"/>
        <v>34</v>
      </c>
      <c r="I71" s="9">
        <f t="shared" si="64"/>
        <v>2.7744</v>
      </c>
      <c r="J71" s="9">
        <f t="shared" si="65"/>
        <v>8.3265999999999991</v>
      </c>
      <c r="K71" s="9">
        <f t="shared" si="66"/>
        <v>22.898999999999997</v>
      </c>
      <c r="L71" s="16"/>
      <c r="M71" s="12">
        <f t="shared" si="67"/>
        <v>34</v>
      </c>
      <c r="N71" s="7">
        <f t="shared" si="68"/>
        <v>1.36</v>
      </c>
      <c r="O71" s="7">
        <f t="shared" si="69"/>
        <v>4.08</v>
      </c>
      <c r="P71" s="7">
        <f t="shared" si="70"/>
        <v>11.22</v>
      </c>
      <c r="Q71" s="7">
        <f t="shared" si="71"/>
        <v>17.34</v>
      </c>
      <c r="R71" s="16"/>
      <c r="S71" s="12">
        <f t="shared" si="72"/>
        <v>34</v>
      </c>
      <c r="T71" s="7">
        <f t="shared" si="86"/>
        <v>0.69359999999999999</v>
      </c>
      <c r="U71" s="7">
        <f t="shared" si="87"/>
        <v>2.0808</v>
      </c>
      <c r="V71" s="7">
        <f t="shared" si="88"/>
        <v>5.7255999999999991</v>
      </c>
      <c r="W71" s="7">
        <f t="shared" si="89"/>
        <v>8.8468</v>
      </c>
      <c r="X71" s="7">
        <f t="shared" si="90"/>
        <v>16.653199999999998</v>
      </c>
      <c r="Y71" s="17"/>
      <c r="Z71" s="12">
        <f t="shared" si="73"/>
        <v>34</v>
      </c>
      <c r="AA71" s="7">
        <f t="shared" si="91"/>
        <v>0.34</v>
      </c>
      <c r="AB71" s="7">
        <f t="shared" si="92"/>
        <v>1.02</v>
      </c>
      <c r="AC71" s="7">
        <f t="shared" si="93"/>
        <v>2.8050000000000002</v>
      </c>
      <c r="AD71" s="7">
        <f t="shared" si="94"/>
        <v>4.335</v>
      </c>
      <c r="AE71" s="7">
        <f t="shared" si="95"/>
        <v>8.16</v>
      </c>
      <c r="AF71" s="7">
        <f t="shared" si="96"/>
        <v>17.34</v>
      </c>
      <c r="AG71" s="23"/>
      <c r="AH71" s="12">
        <f t="shared" si="74"/>
        <v>34</v>
      </c>
      <c r="AI71" s="21">
        <f>0.25*'table CONIFERES'!$AH71/100</f>
        <v>8.5000000000000006E-2</v>
      </c>
      <c r="AJ71" s="21">
        <f>0.75*'table CONIFERES'!AH71/100</f>
        <v>0.255</v>
      </c>
      <c r="AK71" s="21">
        <f>2.06*'table CONIFERES'!AH71/100</f>
        <v>0.70040000000000002</v>
      </c>
      <c r="AL71" s="21">
        <f>3.19*'table CONIFERES'!AH71/100</f>
        <v>1.0846</v>
      </c>
      <c r="AM71" s="21">
        <f>6*'table CONIFERES'!AH71/100</f>
        <v>2.04</v>
      </c>
      <c r="AN71" s="21">
        <f>12.75*'table CONIFERES'!AH71/100</f>
        <v>4.335</v>
      </c>
      <c r="AO71" s="21">
        <f>75*'table CONIFERES'!AH71/100</f>
        <v>25.5</v>
      </c>
      <c r="AP71" s="17"/>
      <c r="AQ71" s="12">
        <f t="shared" si="75"/>
        <v>34</v>
      </c>
      <c r="AR71" s="21">
        <f t="shared" si="97"/>
        <v>3.7400000000000003E-2</v>
      </c>
      <c r="AS71" s="21">
        <f t="shared" si="98"/>
        <v>0.11220000000000001</v>
      </c>
      <c r="AT71" s="21">
        <f t="shared" si="99"/>
        <v>0.31280000000000002</v>
      </c>
      <c r="AU71" s="21">
        <f t="shared" si="100"/>
        <v>0.48280000000000001</v>
      </c>
      <c r="AV71" s="21">
        <f t="shared" si="101"/>
        <v>0.90780000000000005</v>
      </c>
      <c r="AW71" s="21">
        <f t="shared" si="102"/>
        <v>1.9278</v>
      </c>
      <c r="AX71" s="21">
        <f t="shared" si="103"/>
        <v>11.3322</v>
      </c>
      <c r="AY71" s="21">
        <f t="shared" si="104"/>
        <v>18.8904</v>
      </c>
      <c r="BA71" s="12">
        <f t="shared" si="76"/>
        <v>34</v>
      </c>
      <c r="BB71" s="21">
        <f t="shared" si="105"/>
        <v>2.0400000000000001E-2</v>
      </c>
      <c r="BC71" s="21">
        <f t="shared" si="106"/>
        <v>6.4600000000000005E-2</v>
      </c>
      <c r="BD71" s="21">
        <f t="shared" si="107"/>
        <v>0.17679999999999998</v>
      </c>
      <c r="BE71" s="21">
        <f t="shared" si="108"/>
        <v>0.27200000000000002</v>
      </c>
      <c r="BF71" s="21">
        <f t="shared" si="109"/>
        <v>0.51</v>
      </c>
      <c r="BG71" s="21">
        <f t="shared" si="110"/>
        <v>1.0846</v>
      </c>
      <c r="BH71" s="21">
        <f t="shared" si="111"/>
        <v>6.375</v>
      </c>
      <c r="BI71" s="21">
        <f t="shared" si="112"/>
        <v>10.625</v>
      </c>
      <c r="BJ71" s="21">
        <f t="shared" si="113"/>
        <v>14.875</v>
      </c>
      <c r="BK71" s="4"/>
      <c r="BL71" s="12">
        <f t="shared" si="77"/>
        <v>34</v>
      </c>
      <c r="BM71" s="3">
        <f t="shared" si="78"/>
        <v>1.3600000000000001E-2</v>
      </c>
      <c r="BN71" s="3">
        <f t="shared" si="79"/>
        <v>4.0800000000000003E-2</v>
      </c>
      <c r="BO71" s="3">
        <f t="shared" si="80"/>
        <v>0.11220000000000001</v>
      </c>
      <c r="BP71" s="3">
        <f t="shared" si="81"/>
        <v>0.1734</v>
      </c>
      <c r="BQ71" s="3">
        <f t="shared" si="114"/>
        <v>0.32640000000000002</v>
      </c>
      <c r="BR71" s="3">
        <f t="shared" si="115"/>
        <v>0.69359999999999999</v>
      </c>
      <c r="BS71" s="3">
        <f t="shared" si="82"/>
        <v>4.08</v>
      </c>
      <c r="BT71" s="3">
        <f t="shared" si="83"/>
        <v>6.8</v>
      </c>
      <c r="BU71" s="3">
        <f t="shared" si="84"/>
        <v>9.52</v>
      </c>
      <c r="BV71" s="3">
        <f t="shared" si="85"/>
        <v>12.24</v>
      </c>
      <c r="BW71" s="4"/>
    </row>
    <row r="72" spans="1:75" s="5" customFormat="1" x14ac:dyDescent="0.25">
      <c r="A72" s="12">
        <f t="shared" si="58"/>
        <v>34.5</v>
      </c>
      <c r="B72" s="11">
        <f t="shared" si="59"/>
        <v>34.5</v>
      </c>
      <c r="C72" s="16"/>
      <c r="D72" s="12">
        <f t="shared" si="60"/>
        <v>34.5</v>
      </c>
      <c r="E72" s="15">
        <f t="shared" si="61"/>
        <v>8.625</v>
      </c>
      <c r="F72" s="8">
        <f t="shared" si="62"/>
        <v>25.875</v>
      </c>
      <c r="G72" s="16"/>
      <c r="H72" s="12">
        <f t="shared" si="63"/>
        <v>34.5</v>
      </c>
      <c r="I72" s="9">
        <f t="shared" si="64"/>
        <v>2.8151999999999999</v>
      </c>
      <c r="J72" s="9">
        <f t="shared" si="65"/>
        <v>8.4490499999999997</v>
      </c>
      <c r="K72" s="9">
        <f t="shared" si="66"/>
        <v>23.235749999999999</v>
      </c>
      <c r="L72" s="16"/>
      <c r="M72" s="12">
        <f t="shared" si="67"/>
        <v>34.5</v>
      </c>
      <c r="N72" s="7">
        <f t="shared" si="68"/>
        <v>1.38</v>
      </c>
      <c r="O72" s="7">
        <f t="shared" si="69"/>
        <v>4.1399999999999997</v>
      </c>
      <c r="P72" s="7">
        <f t="shared" si="70"/>
        <v>11.385</v>
      </c>
      <c r="Q72" s="7">
        <f t="shared" si="71"/>
        <v>17.594999999999999</v>
      </c>
      <c r="R72" s="16"/>
      <c r="S72" s="12">
        <f t="shared" si="72"/>
        <v>34.5</v>
      </c>
      <c r="T72" s="7">
        <f t="shared" si="86"/>
        <v>0.70379999999999998</v>
      </c>
      <c r="U72" s="7">
        <f t="shared" si="87"/>
        <v>2.1114000000000002</v>
      </c>
      <c r="V72" s="7">
        <f t="shared" si="88"/>
        <v>5.8098000000000001</v>
      </c>
      <c r="W72" s="7">
        <f t="shared" si="89"/>
        <v>8.9768999999999988</v>
      </c>
      <c r="X72" s="7">
        <f t="shared" si="90"/>
        <v>16.898099999999999</v>
      </c>
      <c r="Y72" s="17"/>
      <c r="Z72" s="12">
        <f t="shared" si="73"/>
        <v>34.5</v>
      </c>
      <c r="AA72" s="7">
        <f t="shared" si="91"/>
        <v>0.34499999999999997</v>
      </c>
      <c r="AB72" s="7">
        <f t="shared" si="92"/>
        <v>1.0349999999999999</v>
      </c>
      <c r="AC72" s="7">
        <f t="shared" si="93"/>
        <v>2.8462499999999999</v>
      </c>
      <c r="AD72" s="7">
        <f t="shared" si="94"/>
        <v>4.3987499999999997</v>
      </c>
      <c r="AE72" s="7">
        <f t="shared" si="95"/>
        <v>8.2799999999999994</v>
      </c>
      <c r="AF72" s="7">
        <f t="shared" si="96"/>
        <v>17.594999999999999</v>
      </c>
      <c r="AG72" s="23"/>
      <c r="AH72" s="12">
        <f t="shared" si="74"/>
        <v>34.5</v>
      </c>
      <c r="AI72" s="21">
        <f>0.25*'table CONIFERES'!$AH72/100</f>
        <v>8.6249999999999993E-2</v>
      </c>
      <c r="AJ72" s="21">
        <f>0.75*'table CONIFERES'!AH72/100</f>
        <v>0.25874999999999998</v>
      </c>
      <c r="AK72" s="21">
        <f>2.06*'table CONIFERES'!AH72/100</f>
        <v>0.71070000000000011</v>
      </c>
      <c r="AL72" s="21">
        <f>3.19*'table CONIFERES'!AH72/100</f>
        <v>1.1005499999999999</v>
      </c>
      <c r="AM72" s="21">
        <f>6*'table CONIFERES'!AH72/100</f>
        <v>2.0699999999999998</v>
      </c>
      <c r="AN72" s="21">
        <f>12.75*'table CONIFERES'!AH72/100</f>
        <v>4.3987499999999997</v>
      </c>
      <c r="AO72" s="21">
        <f>75*'table CONIFERES'!AH72/100</f>
        <v>25.875</v>
      </c>
      <c r="AP72" s="17"/>
      <c r="AQ72" s="12">
        <f t="shared" si="75"/>
        <v>34.5</v>
      </c>
      <c r="AR72" s="21">
        <f t="shared" si="97"/>
        <v>3.7949999999999998E-2</v>
      </c>
      <c r="AS72" s="21">
        <f t="shared" si="98"/>
        <v>0.11384999999999999</v>
      </c>
      <c r="AT72" s="21">
        <f t="shared" si="99"/>
        <v>0.31740000000000002</v>
      </c>
      <c r="AU72" s="21">
        <f t="shared" si="100"/>
        <v>0.48989999999999995</v>
      </c>
      <c r="AV72" s="21">
        <f t="shared" si="101"/>
        <v>0.92114999999999991</v>
      </c>
      <c r="AW72" s="21">
        <f t="shared" si="102"/>
        <v>1.9561500000000001</v>
      </c>
      <c r="AX72" s="21">
        <f t="shared" si="103"/>
        <v>11.498849999999999</v>
      </c>
      <c r="AY72" s="21">
        <f t="shared" si="104"/>
        <v>19.168200000000002</v>
      </c>
      <c r="BA72" s="12">
        <f t="shared" si="76"/>
        <v>34.5</v>
      </c>
      <c r="BB72" s="21">
        <f t="shared" si="105"/>
        <v>2.07E-2</v>
      </c>
      <c r="BC72" s="21">
        <f t="shared" si="106"/>
        <v>6.5549999999999997E-2</v>
      </c>
      <c r="BD72" s="21">
        <f t="shared" si="107"/>
        <v>0.1794</v>
      </c>
      <c r="BE72" s="21">
        <f t="shared" si="108"/>
        <v>0.27600000000000002</v>
      </c>
      <c r="BF72" s="21">
        <f t="shared" si="109"/>
        <v>0.51749999999999996</v>
      </c>
      <c r="BG72" s="21">
        <f t="shared" si="110"/>
        <v>1.1005499999999999</v>
      </c>
      <c r="BH72" s="21">
        <f t="shared" si="111"/>
        <v>6.46875</v>
      </c>
      <c r="BI72" s="21">
        <f t="shared" si="112"/>
        <v>10.78125</v>
      </c>
      <c r="BJ72" s="21">
        <f t="shared" si="113"/>
        <v>15.09375</v>
      </c>
      <c r="BK72" s="4"/>
      <c r="BL72" s="12">
        <f t="shared" si="77"/>
        <v>34.5</v>
      </c>
      <c r="BM72" s="3">
        <f t="shared" si="78"/>
        <v>1.3800000000000002E-2</v>
      </c>
      <c r="BN72" s="3">
        <f t="shared" si="79"/>
        <v>4.1399999999999999E-2</v>
      </c>
      <c r="BO72" s="3">
        <f t="shared" si="80"/>
        <v>0.11384999999999999</v>
      </c>
      <c r="BP72" s="3">
        <f t="shared" si="81"/>
        <v>0.17595</v>
      </c>
      <c r="BQ72" s="3">
        <f t="shared" si="114"/>
        <v>0.33119999999999999</v>
      </c>
      <c r="BR72" s="3">
        <f t="shared" si="115"/>
        <v>0.70379999999999998</v>
      </c>
      <c r="BS72" s="3">
        <f t="shared" si="82"/>
        <v>4.1399999999999997</v>
      </c>
      <c r="BT72" s="3">
        <f t="shared" si="83"/>
        <v>6.9</v>
      </c>
      <c r="BU72" s="3">
        <f t="shared" si="84"/>
        <v>9.66</v>
      </c>
      <c r="BV72" s="3">
        <f t="shared" si="85"/>
        <v>12.42</v>
      </c>
      <c r="BW72" s="4"/>
    </row>
    <row r="73" spans="1:75" s="5" customFormat="1" x14ac:dyDescent="0.25">
      <c r="A73" s="12">
        <f t="shared" si="58"/>
        <v>35</v>
      </c>
      <c r="B73" s="11">
        <f t="shared" si="59"/>
        <v>35</v>
      </c>
      <c r="C73" s="16"/>
      <c r="D73" s="12">
        <f t="shared" si="60"/>
        <v>35</v>
      </c>
      <c r="E73" s="15">
        <f t="shared" si="61"/>
        <v>8.75</v>
      </c>
      <c r="F73" s="8">
        <f t="shared" si="62"/>
        <v>26.25</v>
      </c>
      <c r="G73" s="16"/>
      <c r="H73" s="12">
        <f t="shared" si="63"/>
        <v>35</v>
      </c>
      <c r="I73" s="9">
        <f t="shared" si="64"/>
        <v>2.8560000000000003</v>
      </c>
      <c r="J73" s="9">
        <f t="shared" si="65"/>
        <v>8.5715000000000003</v>
      </c>
      <c r="K73" s="9">
        <f t="shared" si="66"/>
        <v>23.572500000000002</v>
      </c>
      <c r="L73" s="16"/>
      <c r="M73" s="12">
        <f t="shared" si="67"/>
        <v>35</v>
      </c>
      <c r="N73" s="7">
        <f t="shared" si="68"/>
        <v>1.4</v>
      </c>
      <c r="O73" s="7">
        <f t="shared" si="69"/>
        <v>4.2</v>
      </c>
      <c r="P73" s="7">
        <f t="shared" si="70"/>
        <v>11.55</v>
      </c>
      <c r="Q73" s="7">
        <f t="shared" si="71"/>
        <v>17.850000000000001</v>
      </c>
      <c r="R73" s="16"/>
      <c r="S73" s="12">
        <f t="shared" si="72"/>
        <v>35</v>
      </c>
      <c r="T73" s="7">
        <f t="shared" si="86"/>
        <v>0.71400000000000008</v>
      </c>
      <c r="U73" s="7">
        <f t="shared" si="87"/>
        <v>2.1420000000000003</v>
      </c>
      <c r="V73" s="7">
        <f t="shared" si="88"/>
        <v>5.8940000000000001</v>
      </c>
      <c r="W73" s="7">
        <f t="shared" si="89"/>
        <v>9.1069999999999993</v>
      </c>
      <c r="X73" s="7">
        <f t="shared" si="90"/>
        <v>17.143000000000001</v>
      </c>
      <c r="Y73" s="17"/>
      <c r="Z73" s="12">
        <f t="shared" si="73"/>
        <v>35</v>
      </c>
      <c r="AA73" s="7">
        <f t="shared" si="91"/>
        <v>0.35</v>
      </c>
      <c r="AB73" s="7">
        <f t="shared" si="92"/>
        <v>1.05</v>
      </c>
      <c r="AC73" s="7">
        <f t="shared" si="93"/>
        <v>2.8875000000000002</v>
      </c>
      <c r="AD73" s="7">
        <f t="shared" si="94"/>
        <v>4.4625000000000004</v>
      </c>
      <c r="AE73" s="7">
        <f t="shared" si="95"/>
        <v>8.4</v>
      </c>
      <c r="AF73" s="7">
        <f t="shared" si="96"/>
        <v>17.850000000000001</v>
      </c>
      <c r="AG73" s="23"/>
      <c r="AH73" s="12">
        <f t="shared" si="74"/>
        <v>35</v>
      </c>
      <c r="AI73" s="21">
        <f>0.25*'table CONIFERES'!$AH73/100</f>
        <v>8.7499999999999994E-2</v>
      </c>
      <c r="AJ73" s="21">
        <f>0.75*'table CONIFERES'!AH73/100</f>
        <v>0.26250000000000001</v>
      </c>
      <c r="AK73" s="21">
        <f>2.06*'table CONIFERES'!AH73/100</f>
        <v>0.72100000000000009</v>
      </c>
      <c r="AL73" s="21">
        <f>3.19*'table CONIFERES'!AH73/100</f>
        <v>1.1164999999999998</v>
      </c>
      <c r="AM73" s="21">
        <f>6*'table CONIFERES'!AH73/100</f>
        <v>2.1</v>
      </c>
      <c r="AN73" s="21">
        <f>12.75*'table CONIFERES'!AH73/100</f>
        <v>4.4625000000000004</v>
      </c>
      <c r="AO73" s="21">
        <f>75*'table CONIFERES'!AH73/100</f>
        <v>26.25</v>
      </c>
      <c r="AP73" s="17"/>
      <c r="AQ73" s="12">
        <f t="shared" si="75"/>
        <v>35</v>
      </c>
      <c r="AR73" s="21">
        <f t="shared" si="97"/>
        <v>3.85E-2</v>
      </c>
      <c r="AS73" s="21">
        <f t="shared" si="98"/>
        <v>0.11550000000000001</v>
      </c>
      <c r="AT73" s="21">
        <f t="shared" si="99"/>
        <v>0.32200000000000001</v>
      </c>
      <c r="AU73" s="21">
        <f t="shared" si="100"/>
        <v>0.49699999999999994</v>
      </c>
      <c r="AV73" s="21">
        <f t="shared" si="101"/>
        <v>0.9345</v>
      </c>
      <c r="AW73" s="21">
        <f t="shared" si="102"/>
        <v>1.9844999999999999</v>
      </c>
      <c r="AX73" s="21">
        <f t="shared" si="103"/>
        <v>11.6655</v>
      </c>
      <c r="AY73" s="21">
        <f t="shared" si="104"/>
        <v>19.446000000000002</v>
      </c>
      <c r="BA73" s="12">
        <f t="shared" si="76"/>
        <v>35</v>
      </c>
      <c r="BB73" s="21">
        <f t="shared" si="105"/>
        <v>2.1000000000000001E-2</v>
      </c>
      <c r="BC73" s="21">
        <f t="shared" si="106"/>
        <v>6.6500000000000004E-2</v>
      </c>
      <c r="BD73" s="21">
        <f t="shared" si="107"/>
        <v>0.182</v>
      </c>
      <c r="BE73" s="21">
        <f t="shared" si="108"/>
        <v>0.28000000000000003</v>
      </c>
      <c r="BF73" s="21">
        <f t="shared" si="109"/>
        <v>0.52500000000000002</v>
      </c>
      <c r="BG73" s="21">
        <f t="shared" si="110"/>
        <v>1.1164999999999998</v>
      </c>
      <c r="BH73" s="21">
        <f t="shared" si="111"/>
        <v>6.5625</v>
      </c>
      <c r="BI73" s="21">
        <f t="shared" si="112"/>
        <v>10.9375</v>
      </c>
      <c r="BJ73" s="21">
        <f t="shared" si="113"/>
        <v>15.3125</v>
      </c>
      <c r="BK73" s="4"/>
      <c r="BL73" s="12">
        <f t="shared" si="77"/>
        <v>35</v>
      </c>
      <c r="BM73" s="3">
        <f t="shared" si="78"/>
        <v>1.4000000000000002E-2</v>
      </c>
      <c r="BN73" s="3">
        <f t="shared" si="79"/>
        <v>4.2000000000000003E-2</v>
      </c>
      <c r="BO73" s="3">
        <f t="shared" si="80"/>
        <v>0.11550000000000001</v>
      </c>
      <c r="BP73" s="3">
        <f t="shared" si="81"/>
        <v>0.17850000000000002</v>
      </c>
      <c r="BQ73" s="3">
        <f t="shared" si="114"/>
        <v>0.33600000000000002</v>
      </c>
      <c r="BR73" s="3">
        <f t="shared" si="115"/>
        <v>0.71400000000000008</v>
      </c>
      <c r="BS73" s="3">
        <f t="shared" si="82"/>
        <v>4.2</v>
      </c>
      <c r="BT73" s="3">
        <f t="shared" si="83"/>
        <v>7</v>
      </c>
      <c r="BU73" s="3">
        <f t="shared" si="84"/>
        <v>9.8000000000000007</v>
      </c>
      <c r="BV73" s="3">
        <f t="shared" si="85"/>
        <v>12.6</v>
      </c>
      <c r="BW73" s="4"/>
    </row>
    <row r="74" spans="1:75" s="5" customFormat="1" x14ac:dyDescent="0.25">
      <c r="A74" s="12">
        <f t="shared" si="58"/>
        <v>35.5</v>
      </c>
      <c r="B74" s="11">
        <f t="shared" si="59"/>
        <v>35.5</v>
      </c>
      <c r="C74" s="16"/>
      <c r="D74" s="12">
        <f t="shared" si="60"/>
        <v>35.5</v>
      </c>
      <c r="E74" s="15">
        <f t="shared" si="61"/>
        <v>8.875</v>
      </c>
      <c r="F74" s="8">
        <f t="shared" si="62"/>
        <v>26.625</v>
      </c>
      <c r="G74" s="16"/>
      <c r="H74" s="12">
        <f t="shared" si="63"/>
        <v>35.5</v>
      </c>
      <c r="I74" s="9">
        <f t="shared" si="64"/>
        <v>2.8968000000000003</v>
      </c>
      <c r="J74" s="9">
        <f t="shared" si="65"/>
        <v>8.6939499999999992</v>
      </c>
      <c r="K74" s="9">
        <f t="shared" si="66"/>
        <v>23.909249999999997</v>
      </c>
      <c r="L74" s="16"/>
      <c r="M74" s="12">
        <f t="shared" si="67"/>
        <v>35.5</v>
      </c>
      <c r="N74" s="7">
        <f t="shared" si="68"/>
        <v>1.42</v>
      </c>
      <c r="O74" s="7">
        <f t="shared" si="69"/>
        <v>4.26</v>
      </c>
      <c r="P74" s="7">
        <f t="shared" si="70"/>
        <v>11.715</v>
      </c>
      <c r="Q74" s="7">
        <f t="shared" si="71"/>
        <v>18.105</v>
      </c>
      <c r="R74" s="16"/>
      <c r="S74" s="12">
        <f t="shared" si="72"/>
        <v>35.5</v>
      </c>
      <c r="T74" s="7">
        <f t="shared" si="86"/>
        <v>0.72420000000000007</v>
      </c>
      <c r="U74" s="7">
        <f t="shared" si="87"/>
        <v>2.1726000000000001</v>
      </c>
      <c r="V74" s="7">
        <f t="shared" si="88"/>
        <v>5.9782000000000002</v>
      </c>
      <c r="W74" s="7">
        <f t="shared" si="89"/>
        <v>9.2370999999999999</v>
      </c>
      <c r="X74" s="7">
        <f t="shared" si="90"/>
        <v>17.387899999999998</v>
      </c>
      <c r="Y74" s="17"/>
      <c r="Z74" s="12">
        <f t="shared" si="73"/>
        <v>35.5</v>
      </c>
      <c r="AA74" s="7">
        <f t="shared" si="91"/>
        <v>0.35499999999999998</v>
      </c>
      <c r="AB74" s="7">
        <f t="shared" si="92"/>
        <v>1.0649999999999999</v>
      </c>
      <c r="AC74" s="7">
        <f t="shared" si="93"/>
        <v>2.92875</v>
      </c>
      <c r="AD74" s="7">
        <f t="shared" si="94"/>
        <v>4.5262500000000001</v>
      </c>
      <c r="AE74" s="7">
        <f t="shared" si="95"/>
        <v>8.52</v>
      </c>
      <c r="AF74" s="7">
        <f t="shared" si="96"/>
        <v>18.105</v>
      </c>
      <c r="AG74" s="23"/>
      <c r="AH74" s="12">
        <f t="shared" si="74"/>
        <v>35.5</v>
      </c>
      <c r="AI74" s="21">
        <f>0.25*'table CONIFERES'!$AH74/100</f>
        <v>8.8749999999999996E-2</v>
      </c>
      <c r="AJ74" s="21">
        <f>0.75*'table CONIFERES'!AH74/100</f>
        <v>0.26624999999999999</v>
      </c>
      <c r="AK74" s="21">
        <f>2.06*'table CONIFERES'!AH74/100</f>
        <v>0.73129999999999995</v>
      </c>
      <c r="AL74" s="21">
        <f>3.19*'table CONIFERES'!AH74/100</f>
        <v>1.13245</v>
      </c>
      <c r="AM74" s="21">
        <f>6*'table CONIFERES'!AH74/100</f>
        <v>2.13</v>
      </c>
      <c r="AN74" s="21">
        <f>12.75*'table CONIFERES'!AH74/100</f>
        <v>4.5262500000000001</v>
      </c>
      <c r="AO74" s="21">
        <f>75*'table CONIFERES'!AH74/100</f>
        <v>26.625</v>
      </c>
      <c r="AP74" s="17"/>
      <c r="AQ74" s="12">
        <f t="shared" si="75"/>
        <v>35.5</v>
      </c>
      <c r="AR74" s="21">
        <f t="shared" si="97"/>
        <v>3.9050000000000001E-2</v>
      </c>
      <c r="AS74" s="21">
        <f t="shared" si="98"/>
        <v>0.11715</v>
      </c>
      <c r="AT74" s="21">
        <f t="shared" si="99"/>
        <v>0.32660000000000006</v>
      </c>
      <c r="AU74" s="21">
        <f t="shared" si="100"/>
        <v>0.50409999999999999</v>
      </c>
      <c r="AV74" s="21">
        <f t="shared" si="101"/>
        <v>0.94784999999999997</v>
      </c>
      <c r="AW74" s="21">
        <f t="shared" si="102"/>
        <v>2.0128499999999998</v>
      </c>
      <c r="AX74" s="21">
        <f t="shared" si="103"/>
        <v>11.832149999999999</v>
      </c>
      <c r="AY74" s="21">
        <f t="shared" si="104"/>
        <v>19.723800000000001</v>
      </c>
      <c r="BA74" s="12">
        <f t="shared" si="76"/>
        <v>35.5</v>
      </c>
      <c r="BB74" s="21">
        <f t="shared" si="105"/>
        <v>2.1299999999999999E-2</v>
      </c>
      <c r="BC74" s="21">
        <f t="shared" si="106"/>
        <v>6.7449999999999996E-2</v>
      </c>
      <c r="BD74" s="21">
        <f t="shared" si="107"/>
        <v>0.18460000000000001</v>
      </c>
      <c r="BE74" s="21">
        <f t="shared" si="108"/>
        <v>0.28400000000000003</v>
      </c>
      <c r="BF74" s="21">
        <f t="shared" si="109"/>
        <v>0.53249999999999997</v>
      </c>
      <c r="BG74" s="21">
        <f t="shared" si="110"/>
        <v>1.13245</v>
      </c>
      <c r="BH74" s="21">
        <f t="shared" si="111"/>
        <v>6.65625</v>
      </c>
      <c r="BI74" s="21">
        <f t="shared" si="112"/>
        <v>11.09375</v>
      </c>
      <c r="BJ74" s="21">
        <f t="shared" si="113"/>
        <v>15.53125</v>
      </c>
      <c r="BK74" s="4"/>
      <c r="BL74" s="12">
        <f t="shared" si="77"/>
        <v>35.5</v>
      </c>
      <c r="BM74" s="3">
        <f t="shared" si="78"/>
        <v>1.4199999999999999E-2</v>
      </c>
      <c r="BN74" s="3">
        <f t="shared" si="79"/>
        <v>4.2599999999999999E-2</v>
      </c>
      <c r="BO74" s="3">
        <f t="shared" si="80"/>
        <v>0.11715</v>
      </c>
      <c r="BP74" s="3">
        <f t="shared" si="81"/>
        <v>0.18105000000000002</v>
      </c>
      <c r="BQ74" s="3">
        <f t="shared" si="114"/>
        <v>0.34079999999999999</v>
      </c>
      <c r="BR74" s="3">
        <f t="shared" si="115"/>
        <v>0.72420000000000007</v>
      </c>
      <c r="BS74" s="3">
        <f t="shared" si="82"/>
        <v>4.26</v>
      </c>
      <c r="BT74" s="3">
        <f t="shared" si="83"/>
        <v>7.1</v>
      </c>
      <c r="BU74" s="3">
        <f t="shared" si="84"/>
        <v>9.94</v>
      </c>
      <c r="BV74" s="3">
        <f t="shared" si="85"/>
        <v>12.78</v>
      </c>
      <c r="BW74" s="4"/>
    </row>
    <row r="75" spans="1:75" s="5" customFormat="1" x14ac:dyDescent="0.25">
      <c r="A75" s="12">
        <f t="shared" si="58"/>
        <v>36</v>
      </c>
      <c r="B75" s="11">
        <f t="shared" si="59"/>
        <v>36</v>
      </c>
      <c r="C75" s="16"/>
      <c r="D75" s="12">
        <f t="shared" si="60"/>
        <v>36</v>
      </c>
      <c r="E75" s="15">
        <f t="shared" si="61"/>
        <v>9</v>
      </c>
      <c r="F75" s="8">
        <f t="shared" si="62"/>
        <v>27</v>
      </c>
      <c r="G75" s="16"/>
      <c r="H75" s="12">
        <f t="shared" si="63"/>
        <v>36</v>
      </c>
      <c r="I75" s="9">
        <f t="shared" si="64"/>
        <v>2.9375999999999998</v>
      </c>
      <c r="J75" s="9">
        <f t="shared" si="65"/>
        <v>8.8163999999999998</v>
      </c>
      <c r="K75" s="9">
        <f t="shared" si="66"/>
        <v>24.245999999999999</v>
      </c>
      <c r="L75" s="16"/>
      <c r="M75" s="12">
        <f t="shared" si="67"/>
        <v>36</v>
      </c>
      <c r="N75" s="7">
        <f t="shared" si="68"/>
        <v>1.44</v>
      </c>
      <c r="O75" s="7">
        <f t="shared" si="69"/>
        <v>4.32</v>
      </c>
      <c r="P75" s="7">
        <f t="shared" si="70"/>
        <v>11.88</v>
      </c>
      <c r="Q75" s="7">
        <f t="shared" si="71"/>
        <v>18.36</v>
      </c>
      <c r="R75" s="16"/>
      <c r="S75" s="12">
        <f t="shared" si="72"/>
        <v>36</v>
      </c>
      <c r="T75" s="7">
        <f t="shared" si="86"/>
        <v>0.73439999999999994</v>
      </c>
      <c r="U75" s="7">
        <f t="shared" si="87"/>
        <v>2.2031999999999998</v>
      </c>
      <c r="V75" s="7">
        <f t="shared" si="88"/>
        <v>6.0624000000000002</v>
      </c>
      <c r="W75" s="7">
        <f t="shared" si="89"/>
        <v>9.3672000000000004</v>
      </c>
      <c r="X75" s="7">
        <f t="shared" si="90"/>
        <v>17.6328</v>
      </c>
      <c r="Y75" s="17"/>
      <c r="Z75" s="12">
        <f t="shared" si="73"/>
        <v>36</v>
      </c>
      <c r="AA75" s="7">
        <f t="shared" si="91"/>
        <v>0.36</v>
      </c>
      <c r="AB75" s="7">
        <f t="shared" si="92"/>
        <v>1.08</v>
      </c>
      <c r="AC75" s="7">
        <f t="shared" si="93"/>
        <v>2.97</v>
      </c>
      <c r="AD75" s="7">
        <f t="shared" si="94"/>
        <v>4.59</v>
      </c>
      <c r="AE75" s="7">
        <f t="shared" si="95"/>
        <v>8.64</v>
      </c>
      <c r="AF75" s="7">
        <f t="shared" si="96"/>
        <v>18.36</v>
      </c>
      <c r="AG75" s="23"/>
      <c r="AH75" s="12">
        <f t="shared" si="74"/>
        <v>36</v>
      </c>
      <c r="AI75" s="21">
        <f>0.25*'table CONIFERES'!$AH75/100</f>
        <v>0.09</v>
      </c>
      <c r="AJ75" s="21">
        <f>0.75*'table CONIFERES'!AH75/100</f>
        <v>0.27</v>
      </c>
      <c r="AK75" s="21">
        <f>2.06*'table CONIFERES'!AH75/100</f>
        <v>0.74159999999999993</v>
      </c>
      <c r="AL75" s="21">
        <f>3.19*'table CONIFERES'!AH75/100</f>
        <v>1.1484000000000001</v>
      </c>
      <c r="AM75" s="21">
        <f>6*'table CONIFERES'!AH75/100</f>
        <v>2.16</v>
      </c>
      <c r="AN75" s="21">
        <f>12.75*'table CONIFERES'!AH75/100</f>
        <v>4.59</v>
      </c>
      <c r="AO75" s="21">
        <f>75*'table CONIFERES'!AH75/100</f>
        <v>27</v>
      </c>
      <c r="AP75" s="17"/>
      <c r="AQ75" s="12">
        <f t="shared" si="75"/>
        <v>36</v>
      </c>
      <c r="AR75" s="21">
        <f t="shared" si="97"/>
        <v>3.9599999999999996E-2</v>
      </c>
      <c r="AS75" s="21">
        <f t="shared" si="98"/>
        <v>0.1188</v>
      </c>
      <c r="AT75" s="21">
        <f t="shared" si="99"/>
        <v>0.33120000000000005</v>
      </c>
      <c r="AU75" s="21">
        <f t="shared" si="100"/>
        <v>0.51119999999999999</v>
      </c>
      <c r="AV75" s="21">
        <f t="shared" si="101"/>
        <v>0.96120000000000005</v>
      </c>
      <c r="AW75" s="21">
        <f t="shared" si="102"/>
        <v>2.0411999999999999</v>
      </c>
      <c r="AX75" s="21">
        <f t="shared" si="103"/>
        <v>11.998799999999999</v>
      </c>
      <c r="AY75" s="21">
        <f t="shared" si="104"/>
        <v>20.0016</v>
      </c>
      <c r="BA75" s="12">
        <f t="shared" si="76"/>
        <v>36</v>
      </c>
      <c r="BB75" s="21">
        <f t="shared" si="105"/>
        <v>2.1600000000000001E-2</v>
      </c>
      <c r="BC75" s="21">
        <f t="shared" si="106"/>
        <v>6.8400000000000002E-2</v>
      </c>
      <c r="BD75" s="21">
        <f t="shared" si="107"/>
        <v>0.18719999999999998</v>
      </c>
      <c r="BE75" s="21">
        <f t="shared" si="108"/>
        <v>0.28800000000000003</v>
      </c>
      <c r="BF75" s="21">
        <f t="shared" si="109"/>
        <v>0.54</v>
      </c>
      <c r="BG75" s="21">
        <f t="shared" si="110"/>
        <v>1.1484000000000001</v>
      </c>
      <c r="BH75" s="21">
        <f t="shared" si="111"/>
        <v>6.75</v>
      </c>
      <c r="BI75" s="21">
        <f t="shared" si="112"/>
        <v>11.25</v>
      </c>
      <c r="BJ75" s="21">
        <f t="shared" si="113"/>
        <v>15.75</v>
      </c>
      <c r="BK75" s="4"/>
      <c r="BL75" s="12">
        <f t="shared" si="77"/>
        <v>36</v>
      </c>
      <c r="BM75" s="3">
        <f t="shared" si="78"/>
        <v>1.44E-2</v>
      </c>
      <c r="BN75" s="3">
        <f t="shared" si="79"/>
        <v>4.3200000000000002E-2</v>
      </c>
      <c r="BO75" s="3">
        <f t="shared" si="80"/>
        <v>0.1188</v>
      </c>
      <c r="BP75" s="3">
        <f t="shared" si="81"/>
        <v>0.18359999999999999</v>
      </c>
      <c r="BQ75" s="3">
        <f t="shared" si="114"/>
        <v>0.34560000000000002</v>
      </c>
      <c r="BR75" s="3">
        <f t="shared" si="115"/>
        <v>0.73439999999999994</v>
      </c>
      <c r="BS75" s="3">
        <f t="shared" si="82"/>
        <v>4.32</v>
      </c>
      <c r="BT75" s="3">
        <f t="shared" si="83"/>
        <v>7.2</v>
      </c>
      <c r="BU75" s="3">
        <f t="shared" si="84"/>
        <v>10.08</v>
      </c>
      <c r="BV75" s="3">
        <f t="shared" si="85"/>
        <v>12.96</v>
      </c>
      <c r="BW75" s="4"/>
    </row>
    <row r="76" spans="1:75" s="5" customFormat="1" x14ac:dyDescent="0.25">
      <c r="A76" s="12">
        <f t="shared" si="58"/>
        <v>36.5</v>
      </c>
      <c r="B76" s="11">
        <f t="shared" si="59"/>
        <v>36.5</v>
      </c>
      <c r="C76" s="16"/>
      <c r="D76" s="12">
        <f t="shared" si="60"/>
        <v>36.5</v>
      </c>
      <c r="E76" s="15">
        <f t="shared" si="61"/>
        <v>9.125</v>
      </c>
      <c r="F76" s="8">
        <f t="shared" si="62"/>
        <v>27.375</v>
      </c>
      <c r="G76" s="16"/>
      <c r="H76" s="12">
        <f t="shared" si="63"/>
        <v>36.5</v>
      </c>
      <c r="I76" s="9">
        <f t="shared" si="64"/>
        <v>2.9784000000000002</v>
      </c>
      <c r="J76" s="9">
        <f t="shared" si="65"/>
        <v>8.9388500000000004</v>
      </c>
      <c r="K76" s="9">
        <f t="shared" si="66"/>
        <v>24.582749999999997</v>
      </c>
      <c r="L76" s="16"/>
      <c r="M76" s="12">
        <f t="shared" si="67"/>
        <v>36.5</v>
      </c>
      <c r="N76" s="7">
        <f t="shared" si="68"/>
        <v>1.46</v>
      </c>
      <c r="O76" s="7">
        <f t="shared" si="69"/>
        <v>4.38</v>
      </c>
      <c r="P76" s="7">
        <f t="shared" si="70"/>
        <v>12.045</v>
      </c>
      <c r="Q76" s="7">
        <f t="shared" si="71"/>
        <v>18.614999999999998</v>
      </c>
      <c r="R76" s="16"/>
      <c r="S76" s="12">
        <f t="shared" si="72"/>
        <v>36.5</v>
      </c>
      <c r="T76" s="7">
        <f t="shared" si="86"/>
        <v>0.74460000000000004</v>
      </c>
      <c r="U76" s="7">
        <f t="shared" si="87"/>
        <v>2.2338</v>
      </c>
      <c r="V76" s="7">
        <f t="shared" si="88"/>
        <v>6.1465999999999994</v>
      </c>
      <c r="W76" s="7">
        <f t="shared" si="89"/>
        <v>9.497300000000001</v>
      </c>
      <c r="X76" s="7">
        <f t="shared" si="90"/>
        <v>17.877700000000001</v>
      </c>
      <c r="Y76" s="17"/>
      <c r="Z76" s="12">
        <f t="shared" si="73"/>
        <v>36.5</v>
      </c>
      <c r="AA76" s="7">
        <f t="shared" si="91"/>
        <v>0.36499999999999999</v>
      </c>
      <c r="AB76" s="7">
        <f t="shared" si="92"/>
        <v>1.095</v>
      </c>
      <c r="AC76" s="7">
        <f t="shared" si="93"/>
        <v>3.01125</v>
      </c>
      <c r="AD76" s="7">
        <f t="shared" si="94"/>
        <v>4.6537499999999996</v>
      </c>
      <c r="AE76" s="7">
        <f t="shared" si="95"/>
        <v>8.76</v>
      </c>
      <c r="AF76" s="7">
        <f t="shared" si="96"/>
        <v>18.614999999999998</v>
      </c>
      <c r="AG76" s="23"/>
      <c r="AH76" s="12">
        <f t="shared" si="74"/>
        <v>36.5</v>
      </c>
      <c r="AI76" s="21">
        <f>0.25*'table CONIFERES'!$AH76/100</f>
        <v>9.1249999999999998E-2</v>
      </c>
      <c r="AJ76" s="21">
        <f>0.75*'table CONIFERES'!AH76/100</f>
        <v>0.27374999999999999</v>
      </c>
      <c r="AK76" s="21">
        <f>2.06*'table CONIFERES'!AH76/100</f>
        <v>0.75190000000000001</v>
      </c>
      <c r="AL76" s="21">
        <f>3.19*'table CONIFERES'!AH76/100</f>
        <v>1.16435</v>
      </c>
      <c r="AM76" s="21">
        <f>6*'table CONIFERES'!AH76/100</f>
        <v>2.19</v>
      </c>
      <c r="AN76" s="21">
        <f>12.75*'table CONIFERES'!AH76/100</f>
        <v>4.6537499999999996</v>
      </c>
      <c r="AO76" s="21">
        <f>75*'table CONIFERES'!AH76/100</f>
        <v>27.375</v>
      </c>
      <c r="AP76" s="17"/>
      <c r="AQ76" s="12">
        <f t="shared" si="75"/>
        <v>36.5</v>
      </c>
      <c r="AR76" s="21">
        <f t="shared" si="97"/>
        <v>4.0149999999999998E-2</v>
      </c>
      <c r="AS76" s="21">
        <f t="shared" si="98"/>
        <v>0.12045</v>
      </c>
      <c r="AT76" s="21">
        <f t="shared" si="99"/>
        <v>0.33579999999999999</v>
      </c>
      <c r="AU76" s="21">
        <f t="shared" si="100"/>
        <v>0.51829999999999998</v>
      </c>
      <c r="AV76" s="21">
        <f t="shared" si="101"/>
        <v>0.97455000000000003</v>
      </c>
      <c r="AW76" s="21">
        <f t="shared" si="102"/>
        <v>2.06955</v>
      </c>
      <c r="AX76" s="21">
        <f t="shared" si="103"/>
        <v>12.165449999999998</v>
      </c>
      <c r="AY76" s="21">
        <f t="shared" si="104"/>
        <v>20.279399999999999</v>
      </c>
      <c r="BA76" s="12">
        <f t="shared" si="76"/>
        <v>36.5</v>
      </c>
      <c r="BB76" s="21">
        <f t="shared" si="105"/>
        <v>2.1899999999999999E-2</v>
      </c>
      <c r="BC76" s="21">
        <f t="shared" si="106"/>
        <v>6.9350000000000009E-2</v>
      </c>
      <c r="BD76" s="21">
        <f t="shared" si="107"/>
        <v>0.1898</v>
      </c>
      <c r="BE76" s="21">
        <f t="shared" si="108"/>
        <v>0.29200000000000004</v>
      </c>
      <c r="BF76" s="21">
        <f t="shared" si="109"/>
        <v>0.54749999999999999</v>
      </c>
      <c r="BG76" s="21">
        <f t="shared" si="110"/>
        <v>1.16435</v>
      </c>
      <c r="BH76" s="21">
        <f t="shared" si="111"/>
        <v>6.84375</v>
      </c>
      <c r="BI76" s="21">
        <f t="shared" si="112"/>
        <v>11.40625</v>
      </c>
      <c r="BJ76" s="21">
        <f t="shared" si="113"/>
        <v>15.96875</v>
      </c>
      <c r="BK76" s="4"/>
      <c r="BL76" s="12">
        <f t="shared" si="77"/>
        <v>36.5</v>
      </c>
      <c r="BM76" s="3">
        <f t="shared" si="78"/>
        <v>1.46E-2</v>
      </c>
      <c r="BN76" s="3">
        <f t="shared" si="79"/>
        <v>4.3799999999999999E-2</v>
      </c>
      <c r="BO76" s="3">
        <f t="shared" si="80"/>
        <v>0.12045</v>
      </c>
      <c r="BP76" s="3">
        <f t="shared" si="81"/>
        <v>0.18615000000000001</v>
      </c>
      <c r="BQ76" s="3">
        <f t="shared" si="114"/>
        <v>0.35039999999999999</v>
      </c>
      <c r="BR76" s="3">
        <f t="shared" si="115"/>
        <v>0.74460000000000004</v>
      </c>
      <c r="BS76" s="3">
        <f t="shared" si="82"/>
        <v>4.38</v>
      </c>
      <c r="BT76" s="3">
        <f t="shared" si="83"/>
        <v>7.3</v>
      </c>
      <c r="BU76" s="3">
        <f t="shared" si="84"/>
        <v>10.220000000000001</v>
      </c>
      <c r="BV76" s="3">
        <f t="shared" si="85"/>
        <v>13.14</v>
      </c>
      <c r="BW76" s="4"/>
    </row>
    <row r="77" spans="1:75" s="5" customFormat="1" x14ac:dyDescent="0.25">
      <c r="A77" s="12">
        <f t="shared" si="58"/>
        <v>37</v>
      </c>
      <c r="B77" s="11">
        <f t="shared" si="59"/>
        <v>37</v>
      </c>
      <c r="C77" s="16"/>
      <c r="D77" s="12">
        <f t="shared" si="60"/>
        <v>37</v>
      </c>
      <c r="E77" s="15">
        <f t="shared" si="61"/>
        <v>9.25</v>
      </c>
      <c r="F77" s="8">
        <f t="shared" si="62"/>
        <v>27.75</v>
      </c>
      <c r="G77" s="16"/>
      <c r="H77" s="12">
        <f t="shared" si="63"/>
        <v>37</v>
      </c>
      <c r="I77" s="9">
        <f t="shared" si="64"/>
        <v>3.0192000000000001</v>
      </c>
      <c r="J77" s="9">
        <f t="shared" si="65"/>
        <v>9.0612999999999992</v>
      </c>
      <c r="K77" s="9">
        <f t="shared" si="66"/>
        <v>24.919499999999999</v>
      </c>
      <c r="L77" s="16"/>
      <c r="M77" s="12">
        <f t="shared" si="67"/>
        <v>37</v>
      </c>
      <c r="N77" s="7">
        <f t="shared" si="68"/>
        <v>1.48</v>
      </c>
      <c r="O77" s="7">
        <f t="shared" si="69"/>
        <v>4.4400000000000004</v>
      </c>
      <c r="P77" s="7">
        <f t="shared" si="70"/>
        <v>12.21</v>
      </c>
      <c r="Q77" s="7">
        <f t="shared" si="71"/>
        <v>18.87</v>
      </c>
      <c r="R77" s="16"/>
      <c r="S77" s="12">
        <f t="shared" si="72"/>
        <v>37</v>
      </c>
      <c r="T77" s="7">
        <f t="shared" si="86"/>
        <v>0.75480000000000003</v>
      </c>
      <c r="U77" s="7">
        <f t="shared" si="87"/>
        <v>2.2644000000000002</v>
      </c>
      <c r="V77" s="7">
        <f t="shared" si="88"/>
        <v>6.2308000000000003</v>
      </c>
      <c r="W77" s="7">
        <f t="shared" si="89"/>
        <v>9.6273999999999997</v>
      </c>
      <c r="X77" s="7">
        <f t="shared" si="90"/>
        <v>18.122599999999998</v>
      </c>
      <c r="Y77" s="17"/>
      <c r="Z77" s="12">
        <f t="shared" si="73"/>
        <v>37</v>
      </c>
      <c r="AA77" s="7">
        <f t="shared" si="91"/>
        <v>0.37</v>
      </c>
      <c r="AB77" s="7">
        <f t="shared" si="92"/>
        <v>1.1100000000000001</v>
      </c>
      <c r="AC77" s="7">
        <f t="shared" si="93"/>
        <v>3.0525000000000002</v>
      </c>
      <c r="AD77" s="7">
        <f t="shared" si="94"/>
        <v>4.7175000000000002</v>
      </c>
      <c r="AE77" s="7">
        <f t="shared" si="95"/>
        <v>8.8800000000000008</v>
      </c>
      <c r="AF77" s="7">
        <f t="shared" si="96"/>
        <v>18.87</v>
      </c>
      <c r="AG77" s="23"/>
      <c r="AH77" s="12">
        <f t="shared" si="74"/>
        <v>37</v>
      </c>
      <c r="AI77" s="21">
        <f>0.25*'table CONIFERES'!$AH77/100</f>
        <v>9.2499999999999999E-2</v>
      </c>
      <c r="AJ77" s="21">
        <f>0.75*'table CONIFERES'!AH77/100</f>
        <v>0.27750000000000002</v>
      </c>
      <c r="AK77" s="21">
        <f>2.06*'table CONIFERES'!AH77/100</f>
        <v>0.76219999999999999</v>
      </c>
      <c r="AL77" s="21">
        <f>3.19*'table CONIFERES'!AH77/100</f>
        <v>1.1802999999999999</v>
      </c>
      <c r="AM77" s="21">
        <f>6*'table CONIFERES'!AH77/100</f>
        <v>2.2200000000000002</v>
      </c>
      <c r="AN77" s="21">
        <f>12.75*'table CONIFERES'!AH77/100</f>
        <v>4.7175000000000002</v>
      </c>
      <c r="AO77" s="21">
        <f>75*'table CONIFERES'!AH77/100</f>
        <v>27.75</v>
      </c>
      <c r="AP77" s="17"/>
      <c r="AQ77" s="12">
        <f t="shared" si="75"/>
        <v>37</v>
      </c>
      <c r="AR77" s="21">
        <f t="shared" si="97"/>
        <v>4.07E-2</v>
      </c>
      <c r="AS77" s="21">
        <f t="shared" si="98"/>
        <v>0.12210000000000001</v>
      </c>
      <c r="AT77" s="21">
        <f t="shared" si="99"/>
        <v>0.34039999999999998</v>
      </c>
      <c r="AU77" s="21">
        <f t="shared" si="100"/>
        <v>0.52539999999999998</v>
      </c>
      <c r="AV77" s="21">
        <f t="shared" si="101"/>
        <v>0.98789999999999989</v>
      </c>
      <c r="AW77" s="21">
        <f t="shared" si="102"/>
        <v>2.0979000000000001</v>
      </c>
      <c r="AX77" s="21">
        <f t="shared" si="103"/>
        <v>12.332100000000001</v>
      </c>
      <c r="AY77" s="21">
        <f t="shared" si="104"/>
        <v>20.557200000000002</v>
      </c>
      <c r="BA77" s="12">
        <f t="shared" si="76"/>
        <v>37</v>
      </c>
      <c r="BB77" s="21">
        <f t="shared" si="105"/>
        <v>2.2199999999999998E-2</v>
      </c>
      <c r="BC77" s="21">
        <f t="shared" si="106"/>
        <v>7.0300000000000001E-2</v>
      </c>
      <c r="BD77" s="21">
        <f t="shared" si="107"/>
        <v>0.19240000000000002</v>
      </c>
      <c r="BE77" s="21">
        <f t="shared" si="108"/>
        <v>0.29600000000000004</v>
      </c>
      <c r="BF77" s="21">
        <f t="shared" si="109"/>
        <v>0.55500000000000005</v>
      </c>
      <c r="BG77" s="21">
        <f t="shared" si="110"/>
        <v>1.1802999999999999</v>
      </c>
      <c r="BH77" s="21">
        <f t="shared" si="111"/>
        <v>6.9375</v>
      </c>
      <c r="BI77" s="21">
        <f t="shared" si="112"/>
        <v>11.5625</v>
      </c>
      <c r="BJ77" s="21">
        <f t="shared" si="113"/>
        <v>16.1875</v>
      </c>
      <c r="BK77" s="4"/>
      <c r="BL77" s="12">
        <f t="shared" si="77"/>
        <v>37</v>
      </c>
      <c r="BM77" s="3">
        <f t="shared" si="78"/>
        <v>1.4800000000000001E-2</v>
      </c>
      <c r="BN77" s="3">
        <f t="shared" si="79"/>
        <v>4.4399999999999995E-2</v>
      </c>
      <c r="BO77" s="3">
        <f t="shared" si="80"/>
        <v>0.12210000000000001</v>
      </c>
      <c r="BP77" s="3">
        <f t="shared" si="81"/>
        <v>0.18870000000000001</v>
      </c>
      <c r="BQ77" s="3">
        <f t="shared" si="114"/>
        <v>0.35519999999999996</v>
      </c>
      <c r="BR77" s="3">
        <f t="shared" si="115"/>
        <v>0.75480000000000003</v>
      </c>
      <c r="BS77" s="3">
        <f t="shared" si="82"/>
        <v>4.4400000000000004</v>
      </c>
      <c r="BT77" s="3">
        <f t="shared" si="83"/>
        <v>7.4</v>
      </c>
      <c r="BU77" s="3">
        <f t="shared" si="84"/>
        <v>10.36</v>
      </c>
      <c r="BV77" s="3">
        <f t="shared" si="85"/>
        <v>13.32</v>
      </c>
      <c r="BW77" s="4"/>
    </row>
    <row r="78" spans="1:75" s="5" customFormat="1" x14ac:dyDescent="0.25">
      <c r="A78" s="12">
        <f t="shared" si="58"/>
        <v>37.5</v>
      </c>
      <c r="B78" s="11">
        <f t="shared" si="59"/>
        <v>37.5</v>
      </c>
      <c r="C78" s="16"/>
      <c r="D78" s="12">
        <f t="shared" si="60"/>
        <v>37.5</v>
      </c>
      <c r="E78" s="15">
        <f t="shared" si="61"/>
        <v>9.375</v>
      </c>
      <c r="F78" s="8">
        <f t="shared" si="62"/>
        <v>28.125</v>
      </c>
      <c r="G78" s="16"/>
      <c r="H78" s="12">
        <f t="shared" si="63"/>
        <v>37.5</v>
      </c>
      <c r="I78" s="9">
        <f t="shared" si="64"/>
        <v>3.06</v>
      </c>
      <c r="J78" s="9">
        <f t="shared" si="65"/>
        <v>9.1837499999999981</v>
      </c>
      <c r="K78" s="9">
        <f t="shared" si="66"/>
        <v>25.256250000000001</v>
      </c>
      <c r="L78" s="16"/>
      <c r="M78" s="12">
        <f t="shared" si="67"/>
        <v>37.5</v>
      </c>
      <c r="N78" s="7">
        <f t="shared" si="68"/>
        <v>1.5</v>
      </c>
      <c r="O78" s="7">
        <f t="shared" si="69"/>
        <v>4.5</v>
      </c>
      <c r="P78" s="7">
        <f t="shared" si="70"/>
        <v>12.375</v>
      </c>
      <c r="Q78" s="7">
        <f t="shared" si="71"/>
        <v>19.125</v>
      </c>
      <c r="R78" s="16"/>
      <c r="S78" s="12">
        <f t="shared" si="72"/>
        <v>37.5</v>
      </c>
      <c r="T78" s="7">
        <f t="shared" si="86"/>
        <v>0.76500000000000001</v>
      </c>
      <c r="U78" s="7">
        <f t="shared" si="87"/>
        <v>2.2949999999999999</v>
      </c>
      <c r="V78" s="7">
        <f t="shared" si="88"/>
        <v>6.3150000000000004</v>
      </c>
      <c r="W78" s="7">
        <f t="shared" si="89"/>
        <v>9.7575000000000003</v>
      </c>
      <c r="X78" s="7">
        <f t="shared" si="90"/>
        <v>18.367499999999996</v>
      </c>
      <c r="Y78" s="17"/>
      <c r="Z78" s="12">
        <f t="shared" si="73"/>
        <v>37.5</v>
      </c>
      <c r="AA78" s="7">
        <f t="shared" si="91"/>
        <v>0.375</v>
      </c>
      <c r="AB78" s="7">
        <f t="shared" si="92"/>
        <v>1.125</v>
      </c>
      <c r="AC78" s="7">
        <f t="shared" si="93"/>
        <v>3.09375</v>
      </c>
      <c r="AD78" s="7">
        <f t="shared" si="94"/>
        <v>4.78125</v>
      </c>
      <c r="AE78" s="7">
        <f t="shared" si="95"/>
        <v>9</v>
      </c>
      <c r="AF78" s="7">
        <f t="shared" si="96"/>
        <v>19.125</v>
      </c>
      <c r="AG78" s="23"/>
      <c r="AH78" s="12">
        <f t="shared" si="74"/>
        <v>37.5</v>
      </c>
      <c r="AI78" s="21">
        <f>0.25*'table CONIFERES'!$AH78/100</f>
        <v>9.375E-2</v>
      </c>
      <c r="AJ78" s="21">
        <f>0.75*'table CONIFERES'!AH78/100</f>
        <v>0.28125</v>
      </c>
      <c r="AK78" s="21">
        <f>2.06*'table CONIFERES'!AH78/100</f>
        <v>0.77249999999999996</v>
      </c>
      <c r="AL78" s="21">
        <f>3.19*'table CONIFERES'!AH78/100</f>
        <v>1.19625</v>
      </c>
      <c r="AM78" s="21">
        <f>6*'table CONIFERES'!AH78/100</f>
        <v>2.25</v>
      </c>
      <c r="AN78" s="21">
        <f>12.75*'table CONIFERES'!AH78/100</f>
        <v>4.78125</v>
      </c>
      <c r="AO78" s="21">
        <f>75*'table CONIFERES'!AH78/100</f>
        <v>28.125</v>
      </c>
      <c r="AP78" s="17"/>
      <c r="AQ78" s="12">
        <f t="shared" si="75"/>
        <v>37.5</v>
      </c>
      <c r="AR78" s="21">
        <f t="shared" si="97"/>
        <v>4.1250000000000002E-2</v>
      </c>
      <c r="AS78" s="21">
        <f t="shared" si="98"/>
        <v>0.12375</v>
      </c>
      <c r="AT78" s="21">
        <f t="shared" si="99"/>
        <v>0.34499999999999997</v>
      </c>
      <c r="AU78" s="21">
        <f t="shared" si="100"/>
        <v>0.53249999999999997</v>
      </c>
      <c r="AV78" s="21">
        <f t="shared" si="101"/>
        <v>1.00125</v>
      </c>
      <c r="AW78" s="21">
        <f t="shared" si="102"/>
        <v>2.1262500000000002</v>
      </c>
      <c r="AX78" s="21">
        <f t="shared" si="103"/>
        <v>12.498749999999999</v>
      </c>
      <c r="AY78" s="21">
        <f t="shared" si="104"/>
        <v>20.835000000000001</v>
      </c>
      <c r="BA78" s="12">
        <f t="shared" si="76"/>
        <v>37.5</v>
      </c>
      <c r="BB78" s="21">
        <f t="shared" si="105"/>
        <v>2.2499999999999999E-2</v>
      </c>
      <c r="BC78" s="21">
        <f t="shared" si="106"/>
        <v>7.1249999999999994E-2</v>
      </c>
      <c r="BD78" s="21">
        <f t="shared" si="107"/>
        <v>0.19500000000000001</v>
      </c>
      <c r="BE78" s="21">
        <f t="shared" si="108"/>
        <v>0.3</v>
      </c>
      <c r="BF78" s="21">
        <f t="shared" si="109"/>
        <v>0.5625</v>
      </c>
      <c r="BG78" s="21">
        <f t="shared" si="110"/>
        <v>1.19625</v>
      </c>
      <c r="BH78" s="21">
        <f t="shared" si="111"/>
        <v>7.03125</v>
      </c>
      <c r="BI78" s="21">
        <f t="shared" si="112"/>
        <v>11.71875</v>
      </c>
      <c r="BJ78" s="21">
        <f t="shared" si="113"/>
        <v>16.40625</v>
      </c>
      <c r="BK78" s="4"/>
      <c r="BL78" s="12">
        <f t="shared" si="77"/>
        <v>37.5</v>
      </c>
      <c r="BM78" s="3">
        <f t="shared" si="78"/>
        <v>1.4999999999999999E-2</v>
      </c>
      <c r="BN78" s="3">
        <f t="shared" si="79"/>
        <v>4.4999999999999998E-2</v>
      </c>
      <c r="BO78" s="3">
        <f t="shared" si="80"/>
        <v>0.12375</v>
      </c>
      <c r="BP78" s="3">
        <f t="shared" si="81"/>
        <v>0.19125</v>
      </c>
      <c r="BQ78" s="3">
        <f t="shared" si="114"/>
        <v>0.36</v>
      </c>
      <c r="BR78" s="3">
        <f t="shared" si="115"/>
        <v>0.76500000000000001</v>
      </c>
      <c r="BS78" s="3">
        <f t="shared" si="82"/>
        <v>4.5</v>
      </c>
      <c r="BT78" s="3">
        <f t="shared" si="83"/>
        <v>7.5</v>
      </c>
      <c r="BU78" s="3">
        <f t="shared" si="84"/>
        <v>10.5</v>
      </c>
      <c r="BV78" s="3">
        <f t="shared" si="85"/>
        <v>13.5</v>
      </c>
      <c r="BW78" s="4"/>
    </row>
    <row r="79" spans="1:75" s="5" customFormat="1" x14ac:dyDescent="0.25">
      <c r="A79" s="12">
        <f t="shared" si="58"/>
        <v>38</v>
      </c>
      <c r="B79" s="11">
        <f t="shared" si="59"/>
        <v>38</v>
      </c>
      <c r="C79" s="16"/>
      <c r="D79" s="12">
        <f t="shared" si="60"/>
        <v>38</v>
      </c>
      <c r="E79" s="15">
        <f t="shared" si="61"/>
        <v>9.5</v>
      </c>
      <c r="F79" s="8">
        <f t="shared" si="62"/>
        <v>28.5</v>
      </c>
      <c r="G79" s="16"/>
      <c r="H79" s="12">
        <f t="shared" si="63"/>
        <v>38</v>
      </c>
      <c r="I79" s="9">
        <f t="shared" si="64"/>
        <v>3.1008</v>
      </c>
      <c r="J79" s="9">
        <f t="shared" si="65"/>
        <v>9.3061999999999987</v>
      </c>
      <c r="K79" s="9">
        <f t="shared" si="66"/>
        <v>25.592999999999996</v>
      </c>
      <c r="L79" s="16"/>
      <c r="M79" s="12">
        <f t="shared" si="67"/>
        <v>38</v>
      </c>
      <c r="N79" s="7">
        <f t="shared" si="68"/>
        <v>1.52</v>
      </c>
      <c r="O79" s="7">
        <f t="shared" si="69"/>
        <v>4.5599999999999996</v>
      </c>
      <c r="P79" s="7">
        <f t="shared" si="70"/>
        <v>12.54</v>
      </c>
      <c r="Q79" s="7">
        <f t="shared" si="71"/>
        <v>19.38</v>
      </c>
      <c r="R79" s="16"/>
      <c r="S79" s="12">
        <f t="shared" si="72"/>
        <v>38</v>
      </c>
      <c r="T79" s="7">
        <f t="shared" si="86"/>
        <v>0.7752</v>
      </c>
      <c r="U79" s="7">
        <f t="shared" si="87"/>
        <v>2.3256000000000001</v>
      </c>
      <c r="V79" s="7">
        <f t="shared" si="88"/>
        <v>6.3991999999999996</v>
      </c>
      <c r="W79" s="7">
        <f t="shared" si="89"/>
        <v>9.8875999999999991</v>
      </c>
      <c r="X79" s="7">
        <f t="shared" si="90"/>
        <v>18.612399999999997</v>
      </c>
      <c r="Y79" s="17"/>
      <c r="Z79" s="12">
        <f t="shared" si="73"/>
        <v>38</v>
      </c>
      <c r="AA79" s="7">
        <f t="shared" si="91"/>
        <v>0.38</v>
      </c>
      <c r="AB79" s="7">
        <f t="shared" si="92"/>
        <v>1.1399999999999999</v>
      </c>
      <c r="AC79" s="7">
        <f t="shared" si="93"/>
        <v>3.1349999999999998</v>
      </c>
      <c r="AD79" s="7">
        <f t="shared" si="94"/>
        <v>4.8449999999999998</v>
      </c>
      <c r="AE79" s="7">
        <f t="shared" si="95"/>
        <v>9.1199999999999992</v>
      </c>
      <c r="AF79" s="7">
        <f t="shared" si="96"/>
        <v>19.38</v>
      </c>
      <c r="AG79" s="23"/>
      <c r="AH79" s="12">
        <f t="shared" si="74"/>
        <v>38</v>
      </c>
      <c r="AI79" s="21">
        <f>0.25*'table CONIFERES'!$AH79/100</f>
        <v>9.5000000000000001E-2</v>
      </c>
      <c r="AJ79" s="21">
        <f>0.75*'table CONIFERES'!AH79/100</f>
        <v>0.28499999999999998</v>
      </c>
      <c r="AK79" s="21">
        <f>2.06*'table CONIFERES'!AH79/100</f>
        <v>0.78280000000000005</v>
      </c>
      <c r="AL79" s="21">
        <f>3.19*'table CONIFERES'!AH79/100</f>
        <v>1.2121999999999999</v>
      </c>
      <c r="AM79" s="21">
        <f>6*'table CONIFERES'!AH79/100</f>
        <v>2.2799999999999998</v>
      </c>
      <c r="AN79" s="21">
        <f>12.75*'table CONIFERES'!AH79/100</f>
        <v>4.8449999999999998</v>
      </c>
      <c r="AO79" s="21">
        <f>75*'table CONIFERES'!AH79/100</f>
        <v>28.5</v>
      </c>
      <c r="AP79" s="17"/>
      <c r="AQ79" s="12">
        <f t="shared" si="75"/>
        <v>38</v>
      </c>
      <c r="AR79" s="21">
        <f t="shared" si="97"/>
        <v>4.1799999999999997E-2</v>
      </c>
      <c r="AS79" s="21">
        <f t="shared" si="98"/>
        <v>0.12540000000000001</v>
      </c>
      <c r="AT79" s="21">
        <f t="shared" si="99"/>
        <v>0.34960000000000002</v>
      </c>
      <c r="AU79" s="21">
        <f t="shared" si="100"/>
        <v>0.53959999999999997</v>
      </c>
      <c r="AV79" s="21">
        <f t="shared" si="101"/>
        <v>1.0145999999999999</v>
      </c>
      <c r="AW79" s="21">
        <f t="shared" si="102"/>
        <v>2.1546000000000003</v>
      </c>
      <c r="AX79" s="21">
        <f t="shared" si="103"/>
        <v>12.6654</v>
      </c>
      <c r="AY79" s="21">
        <f t="shared" si="104"/>
        <v>21.112800000000004</v>
      </c>
      <c r="BA79" s="12">
        <f t="shared" si="76"/>
        <v>38</v>
      </c>
      <c r="BB79" s="21">
        <f t="shared" si="105"/>
        <v>2.2799999999999997E-2</v>
      </c>
      <c r="BC79" s="21">
        <f t="shared" si="106"/>
        <v>7.22E-2</v>
      </c>
      <c r="BD79" s="21">
        <f t="shared" si="107"/>
        <v>0.19760000000000003</v>
      </c>
      <c r="BE79" s="21">
        <f t="shared" si="108"/>
        <v>0.30400000000000005</v>
      </c>
      <c r="BF79" s="21">
        <f t="shared" si="109"/>
        <v>0.56999999999999995</v>
      </c>
      <c r="BG79" s="21">
        <f t="shared" si="110"/>
        <v>1.2121999999999999</v>
      </c>
      <c r="BH79" s="21">
        <f t="shared" si="111"/>
        <v>7.125</v>
      </c>
      <c r="BI79" s="21">
        <f t="shared" si="112"/>
        <v>11.875</v>
      </c>
      <c r="BJ79" s="21">
        <f t="shared" si="113"/>
        <v>16.625</v>
      </c>
      <c r="BK79" s="4"/>
      <c r="BL79" s="12">
        <f t="shared" si="77"/>
        <v>38</v>
      </c>
      <c r="BM79" s="3">
        <f t="shared" si="78"/>
        <v>1.52E-2</v>
      </c>
      <c r="BN79" s="3">
        <f t="shared" si="79"/>
        <v>4.5599999999999995E-2</v>
      </c>
      <c r="BO79" s="3">
        <f t="shared" si="80"/>
        <v>0.12540000000000001</v>
      </c>
      <c r="BP79" s="3">
        <f t="shared" si="81"/>
        <v>0.1938</v>
      </c>
      <c r="BQ79" s="3">
        <f t="shared" si="114"/>
        <v>0.36479999999999996</v>
      </c>
      <c r="BR79" s="3">
        <f t="shared" si="115"/>
        <v>0.7752</v>
      </c>
      <c r="BS79" s="3">
        <f t="shared" si="82"/>
        <v>4.5599999999999996</v>
      </c>
      <c r="BT79" s="3">
        <f t="shared" si="83"/>
        <v>7.6</v>
      </c>
      <c r="BU79" s="3">
        <f t="shared" si="84"/>
        <v>10.64</v>
      </c>
      <c r="BV79" s="3">
        <f t="shared" si="85"/>
        <v>13.68</v>
      </c>
      <c r="BW79" s="4"/>
    </row>
    <row r="80" spans="1:75" s="5" customFormat="1" x14ac:dyDescent="0.25">
      <c r="A80" s="12">
        <f t="shared" si="58"/>
        <v>38.5</v>
      </c>
      <c r="B80" s="11">
        <f t="shared" si="59"/>
        <v>38.5</v>
      </c>
      <c r="C80" s="16"/>
      <c r="D80" s="12">
        <f t="shared" si="60"/>
        <v>38.5</v>
      </c>
      <c r="E80" s="15">
        <f t="shared" si="61"/>
        <v>9.625</v>
      </c>
      <c r="F80" s="8">
        <f t="shared" si="62"/>
        <v>28.875</v>
      </c>
      <c r="G80" s="16"/>
      <c r="H80" s="12">
        <f t="shared" si="63"/>
        <v>38.5</v>
      </c>
      <c r="I80" s="9">
        <f t="shared" si="64"/>
        <v>3.1416000000000004</v>
      </c>
      <c r="J80" s="9">
        <f t="shared" si="65"/>
        <v>9.4286499999999993</v>
      </c>
      <c r="K80" s="9">
        <f t="shared" si="66"/>
        <v>25.929749999999999</v>
      </c>
      <c r="L80" s="16"/>
      <c r="M80" s="12">
        <f t="shared" si="67"/>
        <v>38.5</v>
      </c>
      <c r="N80" s="7">
        <f t="shared" si="68"/>
        <v>1.54</v>
      </c>
      <c r="O80" s="7">
        <f t="shared" si="69"/>
        <v>4.62</v>
      </c>
      <c r="P80" s="7">
        <f t="shared" si="70"/>
        <v>12.705</v>
      </c>
      <c r="Q80" s="7">
        <f t="shared" si="71"/>
        <v>19.635000000000002</v>
      </c>
      <c r="R80" s="16"/>
      <c r="S80" s="12">
        <f t="shared" si="72"/>
        <v>38.5</v>
      </c>
      <c r="T80" s="7">
        <f t="shared" si="86"/>
        <v>0.7854000000000001</v>
      </c>
      <c r="U80" s="7">
        <f t="shared" si="87"/>
        <v>2.3561999999999999</v>
      </c>
      <c r="V80" s="7">
        <f t="shared" si="88"/>
        <v>6.4834000000000005</v>
      </c>
      <c r="W80" s="7">
        <f t="shared" si="89"/>
        <v>10.0177</v>
      </c>
      <c r="X80" s="7">
        <f t="shared" si="90"/>
        <v>18.857299999999999</v>
      </c>
      <c r="Y80" s="17"/>
      <c r="Z80" s="12">
        <f t="shared" si="73"/>
        <v>38.5</v>
      </c>
      <c r="AA80" s="7">
        <f t="shared" si="91"/>
        <v>0.38500000000000001</v>
      </c>
      <c r="AB80" s="7">
        <f t="shared" si="92"/>
        <v>1.155</v>
      </c>
      <c r="AC80" s="7">
        <f t="shared" si="93"/>
        <v>3.17625</v>
      </c>
      <c r="AD80" s="7">
        <f t="shared" si="94"/>
        <v>4.9087500000000004</v>
      </c>
      <c r="AE80" s="7">
        <f t="shared" si="95"/>
        <v>9.24</v>
      </c>
      <c r="AF80" s="7">
        <f t="shared" si="96"/>
        <v>19.635000000000002</v>
      </c>
      <c r="AG80" s="23"/>
      <c r="AH80" s="12">
        <f t="shared" si="74"/>
        <v>38.5</v>
      </c>
      <c r="AI80" s="21">
        <f>0.25*'table CONIFERES'!$AH80/100</f>
        <v>9.6250000000000002E-2</v>
      </c>
      <c r="AJ80" s="21">
        <f>0.75*'table CONIFERES'!AH80/100</f>
        <v>0.28875000000000001</v>
      </c>
      <c r="AK80" s="21">
        <f>2.06*'table CONIFERES'!AH80/100</f>
        <v>0.79310000000000003</v>
      </c>
      <c r="AL80" s="21">
        <f>3.19*'table CONIFERES'!AH80/100</f>
        <v>1.2281500000000001</v>
      </c>
      <c r="AM80" s="21">
        <f>6*'table CONIFERES'!AH80/100</f>
        <v>2.31</v>
      </c>
      <c r="AN80" s="21">
        <f>12.75*'table CONIFERES'!AH80/100</f>
        <v>4.9087500000000004</v>
      </c>
      <c r="AO80" s="21">
        <f>75*'table CONIFERES'!AH80/100</f>
        <v>28.875</v>
      </c>
      <c r="AP80" s="17"/>
      <c r="AQ80" s="12">
        <f t="shared" si="75"/>
        <v>38.5</v>
      </c>
      <c r="AR80" s="21">
        <f t="shared" si="97"/>
        <v>4.2350000000000006E-2</v>
      </c>
      <c r="AS80" s="21">
        <f t="shared" si="98"/>
        <v>0.12705</v>
      </c>
      <c r="AT80" s="21">
        <f t="shared" si="99"/>
        <v>0.35420000000000001</v>
      </c>
      <c r="AU80" s="21">
        <f t="shared" si="100"/>
        <v>0.54669999999999996</v>
      </c>
      <c r="AV80" s="21">
        <f t="shared" si="101"/>
        <v>1.0279499999999999</v>
      </c>
      <c r="AW80" s="21">
        <f t="shared" si="102"/>
        <v>2.1829499999999999</v>
      </c>
      <c r="AX80" s="21">
        <f t="shared" si="103"/>
        <v>12.832049999999999</v>
      </c>
      <c r="AY80" s="21">
        <f t="shared" si="104"/>
        <v>21.390599999999999</v>
      </c>
      <c r="BA80" s="12">
        <f t="shared" si="76"/>
        <v>38.5</v>
      </c>
      <c r="BB80" s="21">
        <f t="shared" si="105"/>
        <v>2.3099999999999999E-2</v>
      </c>
      <c r="BC80" s="21">
        <f t="shared" si="106"/>
        <v>7.3150000000000007E-2</v>
      </c>
      <c r="BD80" s="21">
        <f t="shared" si="107"/>
        <v>0.20019999999999999</v>
      </c>
      <c r="BE80" s="21">
        <f t="shared" si="108"/>
        <v>0.308</v>
      </c>
      <c r="BF80" s="21">
        <f t="shared" si="109"/>
        <v>0.57750000000000001</v>
      </c>
      <c r="BG80" s="21">
        <f t="shared" si="110"/>
        <v>1.2281500000000001</v>
      </c>
      <c r="BH80" s="21">
        <f t="shared" si="111"/>
        <v>7.21875</v>
      </c>
      <c r="BI80" s="21">
        <f t="shared" si="112"/>
        <v>12.03125</v>
      </c>
      <c r="BJ80" s="21">
        <f t="shared" si="113"/>
        <v>16.84375</v>
      </c>
      <c r="BK80" s="4"/>
      <c r="BL80" s="12">
        <f t="shared" si="77"/>
        <v>38.5</v>
      </c>
      <c r="BM80" s="3">
        <f t="shared" si="78"/>
        <v>1.54E-2</v>
      </c>
      <c r="BN80" s="3">
        <f t="shared" si="79"/>
        <v>4.6199999999999998E-2</v>
      </c>
      <c r="BO80" s="3">
        <f t="shared" si="80"/>
        <v>0.12705</v>
      </c>
      <c r="BP80" s="3">
        <f t="shared" si="81"/>
        <v>0.19635000000000002</v>
      </c>
      <c r="BQ80" s="3">
        <f t="shared" si="114"/>
        <v>0.36959999999999998</v>
      </c>
      <c r="BR80" s="3">
        <f t="shared" si="115"/>
        <v>0.7854000000000001</v>
      </c>
      <c r="BS80" s="3">
        <f t="shared" si="82"/>
        <v>4.62</v>
      </c>
      <c r="BT80" s="3">
        <f t="shared" si="83"/>
        <v>7.7</v>
      </c>
      <c r="BU80" s="3">
        <f t="shared" si="84"/>
        <v>10.78</v>
      </c>
      <c r="BV80" s="3">
        <f t="shared" si="85"/>
        <v>13.86</v>
      </c>
      <c r="BW80" s="4"/>
    </row>
    <row r="81" spans="1:75" s="5" customFormat="1" x14ac:dyDescent="0.25">
      <c r="A81" s="12">
        <f t="shared" si="58"/>
        <v>39</v>
      </c>
      <c r="B81" s="11">
        <f t="shared" si="59"/>
        <v>39</v>
      </c>
      <c r="C81" s="16"/>
      <c r="D81" s="12">
        <f t="shared" si="60"/>
        <v>39</v>
      </c>
      <c r="E81" s="15">
        <f t="shared" si="61"/>
        <v>9.75</v>
      </c>
      <c r="F81" s="8">
        <f t="shared" si="62"/>
        <v>29.25</v>
      </c>
      <c r="G81" s="16"/>
      <c r="H81" s="12">
        <f t="shared" si="63"/>
        <v>39</v>
      </c>
      <c r="I81" s="9">
        <f t="shared" si="64"/>
        <v>3.1823999999999999</v>
      </c>
      <c r="J81" s="9">
        <f t="shared" si="65"/>
        <v>9.5510999999999981</v>
      </c>
      <c r="K81" s="9">
        <f t="shared" si="66"/>
        <v>26.266499999999997</v>
      </c>
      <c r="L81" s="16"/>
      <c r="M81" s="12">
        <f t="shared" si="67"/>
        <v>39</v>
      </c>
      <c r="N81" s="7">
        <f t="shared" si="68"/>
        <v>1.56</v>
      </c>
      <c r="O81" s="7">
        <f t="shared" si="69"/>
        <v>4.68</v>
      </c>
      <c r="P81" s="7">
        <f t="shared" si="70"/>
        <v>12.87</v>
      </c>
      <c r="Q81" s="7">
        <f t="shared" si="71"/>
        <v>19.89</v>
      </c>
      <c r="R81" s="16"/>
      <c r="S81" s="12">
        <f t="shared" si="72"/>
        <v>39</v>
      </c>
      <c r="T81" s="7">
        <f t="shared" si="86"/>
        <v>0.79559999999999997</v>
      </c>
      <c r="U81" s="7">
        <f t="shared" si="87"/>
        <v>2.3868</v>
      </c>
      <c r="V81" s="7">
        <f t="shared" si="88"/>
        <v>6.5675999999999997</v>
      </c>
      <c r="W81" s="7">
        <f t="shared" si="89"/>
        <v>10.1478</v>
      </c>
      <c r="X81" s="7">
        <f t="shared" si="90"/>
        <v>19.102199999999996</v>
      </c>
      <c r="Y81" s="17"/>
      <c r="Z81" s="12">
        <f t="shared" si="73"/>
        <v>39</v>
      </c>
      <c r="AA81" s="7">
        <f t="shared" si="91"/>
        <v>0.39</v>
      </c>
      <c r="AB81" s="7">
        <f t="shared" si="92"/>
        <v>1.17</v>
      </c>
      <c r="AC81" s="7">
        <f t="shared" si="93"/>
        <v>3.2174999999999998</v>
      </c>
      <c r="AD81" s="7">
        <f t="shared" si="94"/>
        <v>4.9725000000000001</v>
      </c>
      <c r="AE81" s="7">
        <f t="shared" si="95"/>
        <v>9.36</v>
      </c>
      <c r="AF81" s="7">
        <f t="shared" si="96"/>
        <v>19.89</v>
      </c>
      <c r="AG81" s="23"/>
      <c r="AH81" s="12">
        <f t="shared" si="74"/>
        <v>39</v>
      </c>
      <c r="AI81" s="21">
        <f>0.25*'table CONIFERES'!$AH81/100</f>
        <v>9.7500000000000003E-2</v>
      </c>
      <c r="AJ81" s="21">
        <f>0.75*'table CONIFERES'!AH81/100</f>
        <v>0.29249999999999998</v>
      </c>
      <c r="AK81" s="21">
        <f>2.06*'table CONIFERES'!AH81/100</f>
        <v>0.8034</v>
      </c>
      <c r="AL81" s="21">
        <f>3.19*'table CONIFERES'!AH81/100</f>
        <v>1.2441</v>
      </c>
      <c r="AM81" s="21">
        <f>6*'table CONIFERES'!AH81/100</f>
        <v>2.34</v>
      </c>
      <c r="AN81" s="21">
        <f>12.75*'table CONIFERES'!AH81/100</f>
        <v>4.9725000000000001</v>
      </c>
      <c r="AO81" s="21">
        <f>75*'table CONIFERES'!AH81/100</f>
        <v>29.25</v>
      </c>
      <c r="AP81" s="17"/>
      <c r="AQ81" s="12">
        <f t="shared" si="75"/>
        <v>39</v>
      </c>
      <c r="AR81" s="21">
        <f t="shared" si="97"/>
        <v>4.2900000000000001E-2</v>
      </c>
      <c r="AS81" s="21">
        <f t="shared" si="98"/>
        <v>0.12870000000000001</v>
      </c>
      <c r="AT81" s="21">
        <f t="shared" si="99"/>
        <v>0.35880000000000001</v>
      </c>
      <c r="AU81" s="21">
        <f t="shared" si="100"/>
        <v>0.55379999999999996</v>
      </c>
      <c r="AV81" s="21">
        <f t="shared" si="101"/>
        <v>1.0412999999999999</v>
      </c>
      <c r="AW81" s="21">
        <f t="shared" si="102"/>
        <v>2.2113</v>
      </c>
      <c r="AX81" s="21">
        <f t="shared" si="103"/>
        <v>12.998699999999999</v>
      </c>
      <c r="AY81" s="21">
        <f t="shared" si="104"/>
        <v>21.668400000000002</v>
      </c>
      <c r="BA81" s="12">
        <f t="shared" si="76"/>
        <v>39</v>
      </c>
      <c r="BB81" s="21">
        <f t="shared" si="105"/>
        <v>2.3399999999999997E-2</v>
      </c>
      <c r="BC81" s="21">
        <f t="shared" si="106"/>
        <v>7.4099999999999999E-2</v>
      </c>
      <c r="BD81" s="21">
        <f t="shared" si="107"/>
        <v>0.20280000000000001</v>
      </c>
      <c r="BE81" s="21">
        <f t="shared" si="108"/>
        <v>0.31200000000000006</v>
      </c>
      <c r="BF81" s="21">
        <f t="shared" si="109"/>
        <v>0.58499999999999996</v>
      </c>
      <c r="BG81" s="21">
        <f t="shared" si="110"/>
        <v>1.2441</v>
      </c>
      <c r="BH81" s="21">
        <f t="shared" si="111"/>
        <v>7.3125</v>
      </c>
      <c r="BI81" s="21">
        <f t="shared" si="112"/>
        <v>12.1875</v>
      </c>
      <c r="BJ81" s="21">
        <f t="shared" si="113"/>
        <v>17.0625</v>
      </c>
      <c r="BK81" s="4"/>
      <c r="BL81" s="12">
        <f t="shared" si="77"/>
        <v>39</v>
      </c>
      <c r="BM81" s="3">
        <f t="shared" si="78"/>
        <v>1.5600000000000001E-2</v>
      </c>
      <c r="BN81" s="3">
        <f t="shared" si="79"/>
        <v>4.6799999999999994E-2</v>
      </c>
      <c r="BO81" s="3">
        <f t="shared" si="80"/>
        <v>0.12870000000000001</v>
      </c>
      <c r="BP81" s="3">
        <f t="shared" si="81"/>
        <v>0.19889999999999999</v>
      </c>
      <c r="BQ81" s="3">
        <f t="shared" si="114"/>
        <v>0.37439999999999996</v>
      </c>
      <c r="BR81" s="3">
        <f t="shared" si="115"/>
        <v>0.79559999999999997</v>
      </c>
      <c r="BS81" s="3">
        <f t="shared" si="82"/>
        <v>4.68</v>
      </c>
      <c r="BT81" s="3">
        <f t="shared" si="83"/>
        <v>7.8</v>
      </c>
      <c r="BU81" s="3">
        <f t="shared" si="84"/>
        <v>10.92</v>
      </c>
      <c r="BV81" s="3">
        <f t="shared" si="85"/>
        <v>14.04</v>
      </c>
      <c r="BW81" s="4"/>
    </row>
    <row r="82" spans="1:75" s="5" customFormat="1" x14ac:dyDescent="0.25">
      <c r="A82" s="12">
        <f t="shared" si="58"/>
        <v>39.5</v>
      </c>
      <c r="B82" s="11">
        <f t="shared" si="59"/>
        <v>39.5</v>
      </c>
      <c r="C82" s="16"/>
      <c r="D82" s="12">
        <f t="shared" si="60"/>
        <v>39.5</v>
      </c>
      <c r="E82" s="15">
        <f t="shared" si="61"/>
        <v>9.875</v>
      </c>
      <c r="F82" s="8">
        <f t="shared" si="62"/>
        <v>29.625</v>
      </c>
      <c r="G82" s="16"/>
      <c r="H82" s="12">
        <f t="shared" si="63"/>
        <v>39.5</v>
      </c>
      <c r="I82" s="9">
        <f t="shared" si="64"/>
        <v>3.2231999999999998</v>
      </c>
      <c r="J82" s="9">
        <f t="shared" si="65"/>
        <v>9.6735499999999988</v>
      </c>
      <c r="K82" s="9">
        <f t="shared" si="66"/>
        <v>26.603249999999999</v>
      </c>
      <c r="L82" s="16"/>
      <c r="M82" s="12">
        <f t="shared" si="67"/>
        <v>39.5</v>
      </c>
      <c r="N82" s="7">
        <f t="shared" si="68"/>
        <v>1.58</v>
      </c>
      <c r="O82" s="7">
        <f t="shared" si="69"/>
        <v>4.74</v>
      </c>
      <c r="P82" s="7">
        <f t="shared" si="70"/>
        <v>13.035</v>
      </c>
      <c r="Q82" s="7">
        <f t="shared" si="71"/>
        <v>20.145</v>
      </c>
      <c r="R82" s="16"/>
      <c r="S82" s="12">
        <f t="shared" si="72"/>
        <v>39.5</v>
      </c>
      <c r="T82" s="7">
        <f t="shared" si="86"/>
        <v>0.80579999999999996</v>
      </c>
      <c r="U82" s="7">
        <f t="shared" si="87"/>
        <v>2.4174000000000002</v>
      </c>
      <c r="V82" s="7">
        <f t="shared" si="88"/>
        <v>6.6517999999999997</v>
      </c>
      <c r="W82" s="7">
        <f t="shared" si="89"/>
        <v>10.277899999999999</v>
      </c>
      <c r="X82" s="7">
        <f t="shared" si="90"/>
        <v>19.347099999999998</v>
      </c>
      <c r="Y82" s="17"/>
      <c r="Z82" s="12">
        <f t="shared" si="73"/>
        <v>39.5</v>
      </c>
      <c r="AA82" s="7">
        <f t="shared" si="91"/>
        <v>0.39500000000000002</v>
      </c>
      <c r="AB82" s="7">
        <f t="shared" si="92"/>
        <v>1.1850000000000001</v>
      </c>
      <c r="AC82" s="7">
        <f t="shared" si="93"/>
        <v>3.25875</v>
      </c>
      <c r="AD82" s="7">
        <f t="shared" si="94"/>
        <v>5.0362499999999999</v>
      </c>
      <c r="AE82" s="7">
        <f t="shared" si="95"/>
        <v>9.48</v>
      </c>
      <c r="AF82" s="7">
        <f t="shared" si="96"/>
        <v>20.145</v>
      </c>
      <c r="AG82" s="23"/>
      <c r="AH82" s="12">
        <f t="shared" si="74"/>
        <v>39.5</v>
      </c>
      <c r="AI82" s="21">
        <f>0.25*'table CONIFERES'!$AH82/100</f>
        <v>9.8750000000000004E-2</v>
      </c>
      <c r="AJ82" s="21">
        <f>0.75*'table CONIFERES'!AH82/100</f>
        <v>0.29625000000000001</v>
      </c>
      <c r="AK82" s="21">
        <f>2.06*'table CONIFERES'!AH82/100</f>
        <v>0.81370000000000009</v>
      </c>
      <c r="AL82" s="21">
        <f>3.19*'table CONIFERES'!AH82/100</f>
        <v>1.2600499999999999</v>
      </c>
      <c r="AM82" s="21">
        <f>6*'table CONIFERES'!AH82/100</f>
        <v>2.37</v>
      </c>
      <c r="AN82" s="21">
        <f>12.75*'table CONIFERES'!AH82/100</f>
        <v>5.0362499999999999</v>
      </c>
      <c r="AO82" s="21">
        <f>75*'table CONIFERES'!AH82/100</f>
        <v>29.625</v>
      </c>
      <c r="AP82" s="17"/>
      <c r="AQ82" s="12">
        <f t="shared" si="75"/>
        <v>39.5</v>
      </c>
      <c r="AR82" s="21">
        <f t="shared" si="97"/>
        <v>4.3449999999999996E-2</v>
      </c>
      <c r="AS82" s="21">
        <f t="shared" si="98"/>
        <v>0.13034999999999999</v>
      </c>
      <c r="AT82" s="21">
        <f t="shared" si="99"/>
        <v>0.36340000000000006</v>
      </c>
      <c r="AU82" s="21">
        <f t="shared" si="100"/>
        <v>0.56089999999999995</v>
      </c>
      <c r="AV82" s="21">
        <f t="shared" si="101"/>
        <v>1.0546500000000001</v>
      </c>
      <c r="AW82" s="21">
        <f t="shared" si="102"/>
        <v>2.2396500000000001</v>
      </c>
      <c r="AX82" s="21">
        <f t="shared" si="103"/>
        <v>13.165349999999998</v>
      </c>
      <c r="AY82" s="21">
        <f t="shared" si="104"/>
        <v>21.946199999999997</v>
      </c>
      <c r="BA82" s="12">
        <f t="shared" si="76"/>
        <v>39.5</v>
      </c>
      <c r="BB82" s="21">
        <f t="shared" si="105"/>
        <v>2.3700000000000002E-2</v>
      </c>
      <c r="BC82" s="21">
        <f t="shared" si="106"/>
        <v>7.5050000000000006E-2</v>
      </c>
      <c r="BD82" s="21">
        <f t="shared" si="107"/>
        <v>0.2054</v>
      </c>
      <c r="BE82" s="21">
        <f t="shared" si="108"/>
        <v>0.316</v>
      </c>
      <c r="BF82" s="21">
        <f t="shared" si="109"/>
        <v>0.59250000000000003</v>
      </c>
      <c r="BG82" s="21">
        <f t="shared" si="110"/>
        <v>1.2600499999999999</v>
      </c>
      <c r="BH82" s="21">
        <f t="shared" si="111"/>
        <v>7.40625</v>
      </c>
      <c r="BI82" s="21">
        <f t="shared" si="112"/>
        <v>12.34375</v>
      </c>
      <c r="BJ82" s="21">
        <f t="shared" si="113"/>
        <v>17.28125</v>
      </c>
      <c r="BK82" s="4"/>
      <c r="BL82" s="12">
        <f t="shared" si="77"/>
        <v>39.5</v>
      </c>
      <c r="BM82" s="3">
        <f t="shared" si="78"/>
        <v>1.5800000000000002E-2</v>
      </c>
      <c r="BN82" s="3">
        <f t="shared" si="79"/>
        <v>4.7400000000000005E-2</v>
      </c>
      <c r="BO82" s="3">
        <f t="shared" si="80"/>
        <v>0.13034999999999999</v>
      </c>
      <c r="BP82" s="3">
        <f t="shared" si="81"/>
        <v>0.20144999999999999</v>
      </c>
      <c r="BQ82" s="3">
        <f t="shared" si="114"/>
        <v>0.37920000000000004</v>
      </c>
      <c r="BR82" s="3">
        <f t="shared" si="115"/>
        <v>0.80579999999999996</v>
      </c>
      <c r="BS82" s="3">
        <f t="shared" si="82"/>
        <v>4.74</v>
      </c>
      <c r="BT82" s="3">
        <f t="shared" si="83"/>
        <v>7.9</v>
      </c>
      <c r="BU82" s="3">
        <f t="shared" si="84"/>
        <v>11.06</v>
      </c>
      <c r="BV82" s="3">
        <f t="shared" si="85"/>
        <v>14.22</v>
      </c>
      <c r="BW82" s="4"/>
    </row>
    <row r="83" spans="1:75" s="5" customFormat="1" x14ac:dyDescent="0.25">
      <c r="A83" s="12">
        <f t="shared" si="58"/>
        <v>40</v>
      </c>
      <c r="B83" s="11">
        <f t="shared" si="59"/>
        <v>40</v>
      </c>
      <c r="C83" s="16"/>
      <c r="D83" s="12">
        <f t="shared" si="60"/>
        <v>40</v>
      </c>
      <c r="E83" s="15">
        <f t="shared" si="61"/>
        <v>10</v>
      </c>
      <c r="F83" s="8">
        <f t="shared" si="62"/>
        <v>30</v>
      </c>
      <c r="G83" s="16"/>
      <c r="H83" s="12">
        <f t="shared" si="63"/>
        <v>40</v>
      </c>
      <c r="I83" s="9">
        <f t="shared" si="64"/>
        <v>3.2639999999999998</v>
      </c>
      <c r="J83" s="9">
        <f t="shared" si="65"/>
        <v>9.7959999999999994</v>
      </c>
      <c r="K83" s="9">
        <f t="shared" si="66"/>
        <v>26.94</v>
      </c>
      <c r="L83" s="16"/>
      <c r="M83" s="12">
        <f t="shared" si="67"/>
        <v>40</v>
      </c>
      <c r="N83" s="7">
        <f t="shared" si="68"/>
        <v>1.6</v>
      </c>
      <c r="O83" s="7">
        <f t="shared" si="69"/>
        <v>4.8</v>
      </c>
      <c r="P83" s="7">
        <f t="shared" si="70"/>
        <v>13.2</v>
      </c>
      <c r="Q83" s="7">
        <f t="shared" si="71"/>
        <v>20.399999999999999</v>
      </c>
      <c r="R83" s="16"/>
      <c r="S83" s="12">
        <f t="shared" si="72"/>
        <v>40</v>
      </c>
      <c r="T83" s="7">
        <f t="shared" si="86"/>
        <v>0.81599999999999995</v>
      </c>
      <c r="U83" s="7">
        <f t="shared" si="87"/>
        <v>2.448</v>
      </c>
      <c r="V83" s="7">
        <f t="shared" si="88"/>
        <v>6.7360000000000007</v>
      </c>
      <c r="W83" s="7">
        <f t="shared" si="89"/>
        <v>10.407999999999999</v>
      </c>
      <c r="X83" s="7">
        <f t="shared" si="90"/>
        <v>19.591999999999999</v>
      </c>
      <c r="Y83" s="17"/>
      <c r="Z83" s="12">
        <f t="shared" si="73"/>
        <v>40</v>
      </c>
      <c r="AA83" s="7">
        <f t="shared" si="91"/>
        <v>0.4</v>
      </c>
      <c r="AB83" s="7">
        <f t="shared" si="92"/>
        <v>1.2</v>
      </c>
      <c r="AC83" s="7">
        <f t="shared" si="93"/>
        <v>3.3</v>
      </c>
      <c r="AD83" s="7">
        <f t="shared" si="94"/>
        <v>5.0999999999999996</v>
      </c>
      <c r="AE83" s="7">
        <f t="shared" si="95"/>
        <v>9.6</v>
      </c>
      <c r="AF83" s="7">
        <f t="shared" si="96"/>
        <v>20.399999999999999</v>
      </c>
      <c r="AG83" s="23"/>
      <c r="AH83" s="12">
        <f t="shared" si="74"/>
        <v>40</v>
      </c>
      <c r="AI83" s="21">
        <f>0.25*'table CONIFERES'!$AH83/100</f>
        <v>0.1</v>
      </c>
      <c r="AJ83" s="21">
        <f>0.75*'table CONIFERES'!AH83/100</f>
        <v>0.3</v>
      </c>
      <c r="AK83" s="21">
        <f>2.06*'table CONIFERES'!AH83/100</f>
        <v>0.82400000000000007</v>
      </c>
      <c r="AL83" s="21">
        <f>3.19*'table CONIFERES'!AH83/100</f>
        <v>1.276</v>
      </c>
      <c r="AM83" s="21">
        <f>6*'table CONIFERES'!AH83/100</f>
        <v>2.4</v>
      </c>
      <c r="AN83" s="21">
        <f>12.75*'table CONIFERES'!AH83/100</f>
        <v>5.0999999999999996</v>
      </c>
      <c r="AO83" s="21">
        <f>75*'table CONIFERES'!AH83/100</f>
        <v>30</v>
      </c>
      <c r="AP83" s="17"/>
      <c r="AQ83" s="12">
        <f t="shared" si="75"/>
        <v>40</v>
      </c>
      <c r="AR83" s="21">
        <f t="shared" si="97"/>
        <v>4.4000000000000004E-2</v>
      </c>
      <c r="AS83" s="21">
        <f t="shared" si="98"/>
        <v>0.13200000000000001</v>
      </c>
      <c r="AT83" s="21">
        <f t="shared" si="99"/>
        <v>0.36800000000000005</v>
      </c>
      <c r="AU83" s="21">
        <f t="shared" si="100"/>
        <v>0.56799999999999995</v>
      </c>
      <c r="AV83" s="21">
        <f t="shared" si="101"/>
        <v>1.0680000000000001</v>
      </c>
      <c r="AW83" s="21">
        <f t="shared" si="102"/>
        <v>2.2680000000000002</v>
      </c>
      <c r="AX83" s="21">
        <f t="shared" si="103"/>
        <v>13.331999999999999</v>
      </c>
      <c r="AY83" s="21">
        <f t="shared" si="104"/>
        <v>22.224</v>
      </c>
      <c r="BA83" s="12">
        <f t="shared" si="76"/>
        <v>40</v>
      </c>
      <c r="BB83" s="21">
        <f t="shared" si="105"/>
        <v>2.4E-2</v>
      </c>
      <c r="BC83" s="21">
        <f t="shared" si="106"/>
        <v>7.5999999999999998E-2</v>
      </c>
      <c r="BD83" s="21">
        <f t="shared" si="107"/>
        <v>0.20800000000000002</v>
      </c>
      <c r="BE83" s="21">
        <f t="shared" si="108"/>
        <v>0.32</v>
      </c>
      <c r="BF83" s="21">
        <f t="shared" si="109"/>
        <v>0.6</v>
      </c>
      <c r="BG83" s="21">
        <f t="shared" si="110"/>
        <v>1.276</v>
      </c>
      <c r="BH83" s="21">
        <f t="shared" si="111"/>
        <v>7.5</v>
      </c>
      <c r="BI83" s="21">
        <f t="shared" si="112"/>
        <v>12.5</v>
      </c>
      <c r="BJ83" s="21">
        <f t="shared" si="113"/>
        <v>17.5</v>
      </c>
      <c r="BK83" s="4"/>
      <c r="BL83" s="12">
        <f t="shared" si="77"/>
        <v>40</v>
      </c>
      <c r="BM83" s="3">
        <f t="shared" si="78"/>
        <v>1.6E-2</v>
      </c>
      <c r="BN83" s="3">
        <f t="shared" si="79"/>
        <v>4.8000000000000001E-2</v>
      </c>
      <c r="BO83" s="3">
        <f t="shared" si="80"/>
        <v>0.13200000000000001</v>
      </c>
      <c r="BP83" s="3">
        <f t="shared" si="81"/>
        <v>0.20399999999999999</v>
      </c>
      <c r="BQ83" s="3">
        <f t="shared" si="114"/>
        <v>0.38400000000000001</v>
      </c>
      <c r="BR83" s="3">
        <f t="shared" si="115"/>
        <v>0.81599999999999995</v>
      </c>
      <c r="BS83" s="3">
        <f t="shared" si="82"/>
        <v>4.8</v>
      </c>
      <c r="BT83" s="3">
        <f t="shared" si="83"/>
        <v>8</v>
      </c>
      <c r="BU83" s="3">
        <f t="shared" si="84"/>
        <v>11.2</v>
      </c>
      <c r="BV83" s="3">
        <f t="shared" si="85"/>
        <v>14.4</v>
      </c>
      <c r="BW83" s="4"/>
    </row>
    <row r="84" spans="1:75" s="5" customFormat="1" x14ac:dyDescent="0.25">
      <c r="A84" s="12">
        <f t="shared" si="58"/>
        <v>40.5</v>
      </c>
      <c r="B84" s="11">
        <f t="shared" si="59"/>
        <v>40.5</v>
      </c>
      <c r="C84" s="16"/>
      <c r="D84" s="12">
        <f t="shared" si="60"/>
        <v>40.5</v>
      </c>
      <c r="E84" s="15">
        <f t="shared" si="61"/>
        <v>10.125</v>
      </c>
      <c r="F84" s="8">
        <f t="shared" si="62"/>
        <v>30.375</v>
      </c>
      <c r="G84" s="16"/>
      <c r="H84" s="12">
        <f t="shared" si="63"/>
        <v>40.5</v>
      </c>
      <c r="I84" s="9">
        <f t="shared" si="64"/>
        <v>3.3048000000000002</v>
      </c>
      <c r="J84" s="9">
        <f t="shared" si="65"/>
        <v>9.91845</v>
      </c>
      <c r="K84" s="9">
        <f t="shared" si="66"/>
        <v>27.276749999999996</v>
      </c>
      <c r="L84" s="16"/>
      <c r="M84" s="12">
        <f t="shared" si="67"/>
        <v>40.5</v>
      </c>
      <c r="N84" s="7">
        <f t="shared" si="68"/>
        <v>1.62</v>
      </c>
      <c r="O84" s="7">
        <f t="shared" si="69"/>
        <v>4.8600000000000003</v>
      </c>
      <c r="P84" s="7">
        <f t="shared" si="70"/>
        <v>13.365</v>
      </c>
      <c r="Q84" s="7">
        <f t="shared" si="71"/>
        <v>20.655000000000001</v>
      </c>
      <c r="R84" s="16"/>
      <c r="S84" s="12">
        <f t="shared" si="72"/>
        <v>40.5</v>
      </c>
      <c r="T84" s="7">
        <f t="shared" si="86"/>
        <v>0.82620000000000005</v>
      </c>
      <c r="U84" s="7">
        <f t="shared" si="87"/>
        <v>2.4786000000000001</v>
      </c>
      <c r="V84" s="7">
        <f t="shared" si="88"/>
        <v>6.8201999999999998</v>
      </c>
      <c r="W84" s="7">
        <f t="shared" si="89"/>
        <v>10.5381</v>
      </c>
      <c r="X84" s="7">
        <f t="shared" si="90"/>
        <v>19.8369</v>
      </c>
      <c r="Y84" s="17"/>
      <c r="Z84" s="12">
        <f t="shared" si="73"/>
        <v>40.5</v>
      </c>
      <c r="AA84" s="7">
        <f t="shared" si="91"/>
        <v>0.40500000000000003</v>
      </c>
      <c r="AB84" s="7">
        <f t="shared" si="92"/>
        <v>1.2150000000000001</v>
      </c>
      <c r="AC84" s="7">
        <f t="shared" si="93"/>
        <v>3.3412500000000001</v>
      </c>
      <c r="AD84" s="7">
        <f t="shared" si="94"/>
        <v>5.1637500000000003</v>
      </c>
      <c r="AE84" s="7">
        <f t="shared" si="95"/>
        <v>9.7200000000000006</v>
      </c>
      <c r="AF84" s="7">
        <f t="shared" si="96"/>
        <v>20.655000000000001</v>
      </c>
      <c r="AG84" s="23"/>
      <c r="AH84" s="12">
        <f t="shared" si="74"/>
        <v>40.5</v>
      </c>
      <c r="AI84" s="21">
        <f>0.25*'table CONIFERES'!$AH84/100</f>
        <v>0.10125000000000001</v>
      </c>
      <c r="AJ84" s="21">
        <f>0.75*'table CONIFERES'!AH84/100</f>
        <v>0.30375000000000002</v>
      </c>
      <c r="AK84" s="21">
        <f>2.06*'table CONIFERES'!AH84/100</f>
        <v>0.83430000000000004</v>
      </c>
      <c r="AL84" s="21">
        <f>3.19*'table CONIFERES'!AH84/100</f>
        <v>1.2919499999999999</v>
      </c>
      <c r="AM84" s="21">
        <f>6*'table CONIFERES'!AH84/100</f>
        <v>2.4300000000000002</v>
      </c>
      <c r="AN84" s="21">
        <f>12.75*'table CONIFERES'!AH84/100</f>
        <v>5.1637500000000003</v>
      </c>
      <c r="AO84" s="21">
        <f>75*'table CONIFERES'!AH84/100</f>
        <v>30.375</v>
      </c>
      <c r="AP84" s="17"/>
      <c r="AQ84" s="12">
        <f t="shared" si="75"/>
        <v>40.5</v>
      </c>
      <c r="AR84" s="21">
        <f t="shared" si="97"/>
        <v>4.4549999999999999E-2</v>
      </c>
      <c r="AS84" s="21">
        <f t="shared" si="98"/>
        <v>0.13364999999999999</v>
      </c>
      <c r="AT84" s="21">
        <f t="shared" si="99"/>
        <v>0.37260000000000004</v>
      </c>
      <c r="AU84" s="21">
        <f t="shared" si="100"/>
        <v>0.57509999999999994</v>
      </c>
      <c r="AV84" s="21">
        <f t="shared" si="101"/>
        <v>1.0813499999999998</v>
      </c>
      <c r="AW84" s="21">
        <f t="shared" si="102"/>
        <v>2.2963499999999999</v>
      </c>
      <c r="AX84" s="21">
        <f t="shared" si="103"/>
        <v>13.49865</v>
      </c>
      <c r="AY84" s="21">
        <f t="shared" si="104"/>
        <v>22.501800000000003</v>
      </c>
      <c r="BA84" s="12">
        <f t="shared" si="76"/>
        <v>40.5</v>
      </c>
      <c r="BB84" s="21">
        <f t="shared" si="105"/>
        <v>2.4299999999999999E-2</v>
      </c>
      <c r="BC84" s="21">
        <f t="shared" si="106"/>
        <v>7.6950000000000005E-2</v>
      </c>
      <c r="BD84" s="21">
        <f t="shared" si="107"/>
        <v>0.21060000000000001</v>
      </c>
      <c r="BE84" s="21">
        <f t="shared" si="108"/>
        <v>0.32400000000000001</v>
      </c>
      <c r="BF84" s="21">
        <f t="shared" si="109"/>
        <v>0.60750000000000004</v>
      </c>
      <c r="BG84" s="21">
        <f t="shared" si="110"/>
        <v>1.2919499999999999</v>
      </c>
      <c r="BH84" s="21">
        <f t="shared" si="111"/>
        <v>7.59375</v>
      </c>
      <c r="BI84" s="21">
        <f t="shared" si="112"/>
        <v>12.65625</v>
      </c>
      <c r="BJ84" s="21">
        <f t="shared" si="113"/>
        <v>17.71875</v>
      </c>
      <c r="BK84" s="4"/>
      <c r="BL84" s="12">
        <f t="shared" si="77"/>
        <v>40.5</v>
      </c>
      <c r="BM84" s="3">
        <f t="shared" si="78"/>
        <v>1.6200000000000003E-2</v>
      </c>
      <c r="BN84" s="3">
        <f t="shared" si="79"/>
        <v>4.8599999999999997E-2</v>
      </c>
      <c r="BO84" s="3">
        <f t="shared" si="80"/>
        <v>0.13364999999999999</v>
      </c>
      <c r="BP84" s="3">
        <f t="shared" si="81"/>
        <v>0.20655000000000001</v>
      </c>
      <c r="BQ84" s="3">
        <f t="shared" si="114"/>
        <v>0.38879999999999998</v>
      </c>
      <c r="BR84" s="3">
        <f t="shared" si="115"/>
        <v>0.82620000000000005</v>
      </c>
      <c r="BS84" s="3">
        <f t="shared" si="82"/>
        <v>4.8600000000000003</v>
      </c>
      <c r="BT84" s="3">
        <f t="shared" si="83"/>
        <v>8.1</v>
      </c>
      <c r="BU84" s="3">
        <f t="shared" si="84"/>
        <v>11.34</v>
      </c>
      <c r="BV84" s="3">
        <f t="shared" si="85"/>
        <v>14.58</v>
      </c>
      <c r="BW84" s="4"/>
    </row>
    <row r="85" spans="1:75" s="5" customFormat="1" x14ac:dyDescent="0.25">
      <c r="A85" s="12">
        <f t="shared" si="58"/>
        <v>41</v>
      </c>
      <c r="B85" s="11">
        <f t="shared" si="59"/>
        <v>41</v>
      </c>
      <c r="C85" s="16"/>
      <c r="D85" s="12">
        <f t="shared" si="60"/>
        <v>41</v>
      </c>
      <c r="E85" s="15">
        <f t="shared" si="61"/>
        <v>10.25</v>
      </c>
      <c r="F85" s="8">
        <f t="shared" si="62"/>
        <v>30.75</v>
      </c>
      <c r="G85" s="16"/>
      <c r="H85" s="12">
        <f t="shared" si="63"/>
        <v>41</v>
      </c>
      <c r="I85" s="9">
        <f t="shared" si="64"/>
        <v>3.3456000000000001</v>
      </c>
      <c r="J85" s="9">
        <f t="shared" si="65"/>
        <v>10.040899999999999</v>
      </c>
      <c r="K85" s="9">
        <f t="shared" si="66"/>
        <v>27.613499999999998</v>
      </c>
      <c r="L85" s="16"/>
      <c r="M85" s="12">
        <f t="shared" si="67"/>
        <v>41</v>
      </c>
      <c r="N85" s="7">
        <f t="shared" si="68"/>
        <v>1.64</v>
      </c>
      <c r="O85" s="7">
        <f t="shared" si="69"/>
        <v>4.92</v>
      </c>
      <c r="P85" s="7">
        <f t="shared" si="70"/>
        <v>13.53</v>
      </c>
      <c r="Q85" s="7">
        <f t="shared" si="71"/>
        <v>20.91</v>
      </c>
      <c r="R85" s="16"/>
      <c r="S85" s="12">
        <f t="shared" si="72"/>
        <v>41</v>
      </c>
      <c r="T85" s="7">
        <f t="shared" si="86"/>
        <v>0.83640000000000003</v>
      </c>
      <c r="U85" s="7">
        <f t="shared" si="87"/>
        <v>2.5092000000000003</v>
      </c>
      <c r="V85" s="7">
        <f t="shared" si="88"/>
        <v>6.904399999999999</v>
      </c>
      <c r="W85" s="7">
        <f t="shared" si="89"/>
        <v>10.668199999999999</v>
      </c>
      <c r="X85" s="7">
        <f t="shared" si="90"/>
        <v>20.081799999999998</v>
      </c>
      <c r="Y85" s="17"/>
      <c r="Z85" s="12">
        <f t="shared" si="73"/>
        <v>41</v>
      </c>
      <c r="AA85" s="7">
        <f t="shared" si="91"/>
        <v>0.41</v>
      </c>
      <c r="AB85" s="7">
        <f t="shared" si="92"/>
        <v>1.23</v>
      </c>
      <c r="AC85" s="7">
        <f t="shared" si="93"/>
        <v>3.3824999999999998</v>
      </c>
      <c r="AD85" s="7">
        <f t="shared" si="94"/>
        <v>5.2275</v>
      </c>
      <c r="AE85" s="7">
        <f t="shared" si="95"/>
        <v>9.84</v>
      </c>
      <c r="AF85" s="7">
        <f t="shared" si="96"/>
        <v>20.91</v>
      </c>
      <c r="AG85" s="23"/>
      <c r="AH85" s="12">
        <f t="shared" si="74"/>
        <v>41</v>
      </c>
      <c r="AI85" s="21">
        <f>0.25*'table CONIFERES'!$AH85/100</f>
        <v>0.10249999999999999</v>
      </c>
      <c r="AJ85" s="21">
        <f>0.75*'table CONIFERES'!AH85/100</f>
        <v>0.3075</v>
      </c>
      <c r="AK85" s="21">
        <f>2.06*'table CONIFERES'!AH85/100</f>
        <v>0.84460000000000013</v>
      </c>
      <c r="AL85" s="21">
        <f>3.19*'table CONIFERES'!AH85/100</f>
        <v>1.3078999999999998</v>
      </c>
      <c r="AM85" s="21">
        <f>6*'table CONIFERES'!AH85/100</f>
        <v>2.46</v>
      </c>
      <c r="AN85" s="21">
        <f>12.75*'table CONIFERES'!AH85/100</f>
        <v>5.2275</v>
      </c>
      <c r="AO85" s="21">
        <f>75*'table CONIFERES'!AH85/100</f>
        <v>30.75</v>
      </c>
      <c r="AP85" s="17"/>
      <c r="AQ85" s="12">
        <f t="shared" si="75"/>
        <v>41</v>
      </c>
      <c r="AR85" s="21">
        <f t="shared" si="97"/>
        <v>4.5100000000000001E-2</v>
      </c>
      <c r="AS85" s="21">
        <f t="shared" si="98"/>
        <v>0.1353</v>
      </c>
      <c r="AT85" s="21">
        <f t="shared" si="99"/>
        <v>0.37719999999999998</v>
      </c>
      <c r="AU85" s="21">
        <f t="shared" si="100"/>
        <v>0.58219999999999994</v>
      </c>
      <c r="AV85" s="21">
        <f t="shared" si="101"/>
        <v>1.0947</v>
      </c>
      <c r="AW85" s="21">
        <f t="shared" si="102"/>
        <v>2.3247</v>
      </c>
      <c r="AX85" s="21">
        <f t="shared" si="103"/>
        <v>13.6653</v>
      </c>
      <c r="AY85" s="21">
        <f t="shared" si="104"/>
        <v>22.779600000000002</v>
      </c>
      <c r="BA85" s="12">
        <f t="shared" si="76"/>
        <v>41</v>
      </c>
      <c r="BB85" s="21">
        <f t="shared" si="105"/>
        <v>2.46E-2</v>
      </c>
      <c r="BC85" s="21">
        <f t="shared" si="106"/>
        <v>7.7899999999999997E-2</v>
      </c>
      <c r="BD85" s="21">
        <f t="shared" si="107"/>
        <v>0.2132</v>
      </c>
      <c r="BE85" s="21">
        <f t="shared" si="108"/>
        <v>0.32800000000000007</v>
      </c>
      <c r="BF85" s="21">
        <f t="shared" si="109"/>
        <v>0.61499999999999999</v>
      </c>
      <c r="BG85" s="21">
        <f t="shared" si="110"/>
        <v>1.3078999999999998</v>
      </c>
      <c r="BH85" s="21">
        <f t="shared" si="111"/>
        <v>7.6875</v>
      </c>
      <c r="BI85" s="21">
        <f t="shared" si="112"/>
        <v>12.8125</v>
      </c>
      <c r="BJ85" s="21">
        <f t="shared" si="113"/>
        <v>17.9375</v>
      </c>
      <c r="BK85" s="4"/>
      <c r="BL85" s="12">
        <f t="shared" si="77"/>
        <v>41</v>
      </c>
      <c r="BM85" s="3">
        <f t="shared" si="78"/>
        <v>1.6400000000000001E-2</v>
      </c>
      <c r="BN85" s="3">
        <f t="shared" si="79"/>
        <v>4.9200000000000001E-2</v>
      </c>
      <c r="BO85" s="3">
        <f t="shared" si="80"/>
        <v>0.1353</v>
      </c>
      <c r="BP85" s="3">
        <f t="shared" si="81"/>
        <v>0.20910000000000001</v>
      </c>
      <c r="BQ85" s="3">
        <f t="shared" si="114"/>
        <v>0.39360000000000001</v>
      </c>
      <c r="BR85" s="3">
        <f t="shared" si="115"/>
        <v>0.83640000000000003</v>
      </c>
      <c r="BS85" s="3">
        <f t="shared" si="82"/>
        <v>4.92</v>
      </c>
      <c r="BT85" s="3">
        <f t="shared" si="83"/>
        <v>8.1999999999999993</v>
      </c>
      <c r="BU85" s="3">
        <f t="shared" si="84"/>
        <v>11.48</v>
      </c>
      <c r="BV85" s="3">
        <f t="shared" si="85"/>
        <v>14.76</v>
      </c>
      <c r="BW85" s="4"/>
    </row>
    <row r="86" spans="1:75" s="5" customFormat="1" x14ac:dyDescent="0.25">
      <c r="A86" s="12">
        <f t="shared" si="58"/>
        <v>41.5</v>
      </c>
      <c r="B86" s="11">
        <f t="shared" si="59"/>
        <v>41.5</v>
      </c>
      <c r="C86" s="16"/>
      <c r="D86" s="12">
        <f t="shared" si="60"/>
        <v>41.5</v>
      </c>
      <c r="E86" s="15">
        <f t="shared" si="61"/>
        <v>10.375</v>
      </c>
      <c r="F86" s="8">
        <f t="shared" si="62"/>
        <v>31.125</v>
      </c>
      <c r="G86" s="16"/>
      <c r="H86" s="12">
        <f t="shared" si="63"/>
        <v>41.5</v>
      </c>
      <c r="I86" s="9">
        <f t="shared" si="64"/>
        <v>3.3864000000000001</v>
      </c>
      <c r="J86" s="9">
        <f t="shared" si="65"/>
        <v>10.163349999999999</v>
      </c>
      <c r="K86" s="9">
        <f t="shared" si="66"/>
        <v>27.950249999999997</v>
      </c>
      <c r="L86" s="16"/>
      <c r="M86" s="12">
        <f t="shared" si="67"/>
        <v>41.5</v>
      </c>
      <c r="N86" s="7">
        <f t="shared" si="68"/>
        <v>1.66</v>
      </c>
      <c r="O86" s="7">
        <f t="shared" si="69"/>
        <v>4.9800000000000004</v>
      </c>
      <c r="P86" s="7">
        <f t="shared" si="70"/>
        <v>13.695</v>
      </c>
      <c r="Q86" s="7">
        <f t="shared" si="71"/>
        <v>21.164999999999999</v>
      </c>
      <c r="R86" s="16"/>
      <c r="S86" s="12">
        <f t="shared" si="72"/>
        <v>41.5</v>
      </c>
      <c r="T86" s="7">
        <f t="shared" si="86"/>
        <v>0.84660000000000002</v>
      </c>
      <c r="U86" s="7">
        <f t="shared" si="87"/>
        <v>2.5398000000000001</v>
      </c>
      <c r="V86" s="7">
        <f t="shared" si="88"/>
        <v>6.9885999999999999</v>
      </c>
      <c r="W86" s="7">
        <f t="shared" si="89"/>
        <v>10.798299999999999</v>
      </c>
      <c r="X86" s="7">
        <f t="shared" si="90"/>
        <v>20.326699999999999</v>
      </c>
      <c r="Y86" s="17"/>
      <c r="Z86" s="12">
        <f t="shared" si="73"/>
        <v>41.5</v>
      </c>
      <c r="AA86" s="7">
        <f t="shared" si="91"/>
        <v>0.41499999999999998</v>
      </c>
      <c r="AB86" s="7">
        <f t="shared" si="92"/>
        <v>1.2450000000000001</v>
      </c>
      <c r="AC86" s="7">
        <f t="shared" si="93"/>
        <v>3.4237500000000001</v>
      </c>
      <c r="AD86" s="7">
        <f t="shared" si="94"/>
        <v>5.2912499999999998</v>
      </c>
      <c r="AE86" s="7">
        <f t="shared" si="95"/>
        <v>9.9600000000000009</v>
      </c>
      <c r="AF86" s="7">
        <f t="shared" si="96"/>
        <v>21.164999999999999</v>
      </c>
      <c r="AG86" s="23"/>
      <c r="AH86" s="12">
        <f t="shared" si="74"/>
        <v>41.5</v>
      </c>
      <c r="AI86" s="21">
        <f>0.25*'table CONIFERES'!$AH86/100</f>
        <v>0.10375</v>
      </c>
      <c r="AJ86" s="21">
        <f>0.75*'table CONIFERES'!AH86/100</f>
        <v>0.31125000000000003</v>
      </c>
      <c r="AK86" s="21">
        <f>2.06*'table CONIFERES'!AH86/100</f>
        <v>0.8549000000000001</v>
      </c>
      <c r="AL86" s="21">
        <f>3.19*'table CONIFERES'!AH86/100</f>
        <v>1.32385</v>
      </c>
      <c r="AM86" s="21">
        <f>6*'table CONIFERES'!AH86/100</f>
        <v>2.4900000000000002</v>
      </c>
      <c r="AN86" s="21">
        <f>12.75*'table CONIFERES'!AH86/100</f>
        <v>5.2912499999999998</v>
      </c>
      <c r="AO86" s="21">
        <f>75*'table CONIFERES'!AH86/100</f>
        <v>31.125</v>
      </c>
      <c r="AP86" s="17"/>
      <c r="AQ86" s="12">
        <f t="shared" si="75"/>
        <v>41.5</v>
      </c>
      <c r="AR86" s="21">
        <f t="shared" si="97"/>
        <v>4.5650000000000003E-2</v>
      </c>
      <c r="AS86" s="21">
        <f t="shared" si="98"/>
        <v>0.13695000000000002</v>
      </c>
      <c r="AT86" s="21">
        <f t="shared" si="99"/>
        <v>0.38179999999999997</v>
      </c>
      <c r="AU86" s="21">
        <f t="shared" si="100"/>
        <v>0.58930000000000005</v>
      </c>
      <c r="AV86" s="21">
        <f t="shared" si="101"/>
        <v>1.10805</v>
      </c>
      <c r="AW86" s="21">
        <f t="shared" si="102"/>
        <v>2.3530500000000001</v>
      </c>
      <c r="AX86" s="21">
        <f t="shared" si="103"/>
        <v>13.831949999999999</v>
      </c>
      <c r="AY86" s="21">
        <f t="shared" si="104"/>
        <v>23.057400000000001</v>
      </c>
      <c r="BA86" s="12">
        <f t="shared" si="76"/>
        <v>41.5</v>
      </c>
      <c r="BB86" s="21">
        <f t="shared" si="105"/>
        <v>2.4899999999999999E-2</v>
      </c>
      <c r="BC86" s="21">
        <f t="shared" si="106"/>
        <v>7.8850000000000003E-2</v>
      </c>
      <c r="BD86" s="21">
        <f t="shared" si="107"/>
        <v>0.21580000000000002</v>
      </c>
      <c r="BE86" s="21">
        <f t="shared" si="108"/>
        <v>0.33200000000000002</v>
      </c>
      <c r="BF86" s="21">
        <f t="shared" si="109"/>
        <v>0.62250000000000005</v>
      </c>
      <c r="BG86" s="21">
        <f t="shared" si="110"/>
        <v>1.32385</v>
      </c>
      <c r="BH86" s="21">
        <f t="shared" si="111"/>
        <v>7.78125</v>
      </c>
      <c r="BI86" s="21">
        <f t="shared" si="112"/>
        <v>12.96875</v>
      </c>
      <c r="BJ86" s="21">
        <f t="shared" si="113"/>
        <v>18.15625</v>
      </c>
      <c r="BK86" s="4"/>
      <c r="BL86" s="12">
        <f t="shared" si="77"/>
        <v>41.5</v>
      </c>
      <c r="BM86" s="3">
        <f t="shared" si="78"/>
        <v>1.66E-2</v>
      </c>
      <c r="BN86" s="3">
        <f t="shared" si="79"/>
        <v>4.9799999999999997E-2</v>
      </c>
      <c r="BO86" s="3">
        <f t="shared" si="80"/>
        <v>0.13695000000000002</v>
      </c>
      <c r="BP86" s="3">
        <f t="shared" si="81"/>
        <v>0.21165</v>
      </c>
      <c r="BQ86" s="3">
        <f t="shared" si="114"/>
        <v>0.39839999999999998</v>
      </c>
      <c r="BR86" s="3">
        <f t="shared" si="115"/>
        <v>0.84660000000000002</v>
      </c>
      <c r="BS86" s="3">
        <f t="shared" si="82"/>
        <v>4.9800000000000004</v>
      </c>
      <c r="BT86" s="3">
        <f t="shared" si="83"/>
        <v>8.3000000000000007</v>
      </c>
      <c r="BU86" s="3">
        <f t="shared" si="84"/>
        <v>11.62</v>
      </c>
      <c r="BV86" s="3">
        <f t="shared" si="85"/>
        <v>14.94</v>
      </c>
      <c r="BW86" s="4"/>
    </row>
    <row r="87" spans="1:75" s="5" customFormat="1" x14ac:dyDescent="0.25">
      <c r="A87" s="12">
        <f t="shared" si="58"/>
        <v>42</v>
      </c>
      <c r="B87" s="11">
        <f t="shared" si="59"/>
        <v>42</v>
      </c>
      <c r="C87" s="16"/>
      <c r="D87" s="12">
        <f t="shared" si="60"/>
        <v>42</v>
      </c>
      <c r="E87" s="15">
        <f t="shared" si="61"/>
        <v>10.5</v>
      </c>
      <c r="F87" s="8">
        <f t="shared" si="62"/>
        <v>31.5</v>
      </c>
      <c r="G87" s="16"/>
      <c r="H87" s="12">
        <f t="shared" si="63"/>
        <v>42</v>
      </c>
      <c r="I87" s="9">
        <f t="shared" si="64"/>
        <v>3.4272000000000005</v>
      </c>
      <c r="J87" s="9">
        <f t="shared" si="65"/>
        <v>10.2858</v>
      </c>
      <c r="K87" s="9">
        <f t="shared" si="66"/>
        <v>28.286999999999999</v>
      </c>
      <c r="L87" s="16"/>
      <c r="M87" s="12">
        <f t="shared" si="67"/>
        <v>42</v>
      </c>
      <c r="N87" s="7">
        <f t="shared" si="68"/>
        <v>1.68</v>
      </c>
      <c r="O87" s="7">
        <f t="shared" si="69"/>
        <v>5.04</v>
      </c>
      <c r="P87" s="7">
        <f t="shared" si="70"/>
        <v>13.86</v>
      </c>
      <c r="Q87" s="7">
        <f t="shared" si="71"/>
        <v>21.42</v>
      </c>
      <c r="R87" s="16"/>
      <c r="S87" s="12">
        <f t="shared" si="72"/>
        <v>42</v>
      </c>
      <c r="T87" s="7">
        <f t="shared" si="86"/>
        <v>0.85680000000000012</v>
      </c>
      <c r="U87" s="7">
        <f t="shared" si="87"/>
        <v>2.5704000000000002</v>
      </c>
      <c r="V87" s="7">
        <f t="shared" si="88"/>
        <v>7.0728</v>
      </c>
      <c r="W87" s="7">
        <f t="shared" si="89"/>
        <v>10.9284</v>
      </c>
      <c r="X87" s="7">
        <f t="shared" si="90"/>
        <v>20.5716</v>
      </c>
      <c r="Y87" s="17"/>
      <c r="Z87" s="12">
        <f t="shared" si="73"/>
        <v>42</v>
      </c>
      <c r="AA87" s="7">
        <f t="shared" si="91"/>
        <v>0.42</v>
      </c>
      <c r="AB87" s="7">
        <f t="shared" si="92"/>
        <v>1.26</v>
      </c>
      <c r="AC87" s="7">
        <f t="shared" si="93"/>
        <v>3.4649999999999999</v>
      </c>
      <c r="AD87" s="7">
        <f t="shared" si="94"/>
        <v>5.3550000000000004</v>
      </c>
      <c r="AE87" s="7">
        <f t="shared" si="95"/>
        <v>10.08</v>
      </c>
      <c r="AF87" s="7">
        <f t="shared" si="96"/>
        <v>21.42</v>
      </c>
      <c r="AG87" s="23"/>
      <c r="AH87" s="12">
        <f t="shared" si="74"/>
        <v>42</v>
      </c>
      <c r="AI87" s="21">
        <f>0.25*'table CONIFERES'!$AH87/100</f>
        <v>0.105</v>
      </c>
      <c r="AJ87" s="21">
        <f>0.75*'table CONIFERES'!AH87/100</f>
        <v>0.315</v>
      </c>
      <c r="AK87" s="21">
        <f>2.06*'table CONIFERES'!AH87/100</f>
        <v>0.86519999999999997</v>
      </c>
      <c r="AL87" s="21">
        <f>3.19*'table CONIFERES'!AH87/100</f>
        <v>1.3397999999999999</v>
      </c>
      <c r="AM87" s="21">
        <f>6*'table CONIFERES'!AH87/100</f>
        <v>2.52</v>
      </c>
      <c r="AN87" s="21">
        <f>12.75*'table CONIFERES'!AH87/100</f>
        <v>5.3550000000000004</v>
      </c>
      <c r="AO87" s="21">
        <f>75*'table CONIFERES'!AH87/100</f>
        <v>31.5</v>
      </c>
      <c r="AP87" s="17"/>
      <c r="AQ87" s="12">
        <f t="shared" si="75"/>
        <v>42</v>
      </c>
      <c r="AR87" s="21">
        <f t="shared" si="97"/>
        <v>4.6199999999999998E-2</v>
      </c>
      <c r="AS87" s="21">
        <f t="shared" si="98"/>
        <v>0.1386</v>
      </c>
      <c r="AT87" s="21">
        <f t="shared" si="99"/>
        <v>0.38640000000000002</v>
      </c>
      <c r="AU87" s="21">
        <f t="shared" si="100"/>
        <v>0.59640000000000004</v>
      </c>
      <c r="AV87" s="21">
        <f t="shared" si="101"/>
        <v>1.1214</v>
      </c>
      <c r="AW87" s="21">
        <f t="shared" si="102"/>
        <v>2.3813999999999997</v>
      </c>
      <c r="AX87" s="21">
        <f t="shared" si="103"/>
        <v>13.9986</v>
      </c>
      <c r="AY87" s="21">
        <f t="shared" si="104"/>
        <v>23.3352</v>
      </c>
      <c r="BA87" s="12">
        <f t="shared" si="76"/>
        <v>42</v>
      </c>
      <c r="BB87" s="21">
        <f t="shared" si="105"/>
        <v>2.52E-2</v>
      </c>
      <c r="BC87" s="21">
        <f t="shared" si="106"/>
        <v>7.980000000000001E-2</v>
      </c>
      <c r="BD87" s="21">
        <f t="shared" si="107"/>
        <v>0.21840000000000001</v>
      </c>
      <c r="BE87" s="21">
        <f t="shared" si="108"/>
        <v>0.33600000000000002</v>
      </c>
      <c r="BF87" s="21">
        <f t="shared" si="109"/>
        <v>0.63</v>
      </c>
      <c r="BG87" s="21">
        <f t="shared" si="110"/>
        <v>1.3397999999999999</v>
      </c>
      <c r="BH87" s="21">
        <f t="shared" si="111"/>
        <v>7.875</v>
      </c>
      <c r="BI87" s="21">
        <f t="shared" si="112"/>
        <v>13.125</v>
      </c>
      <c r="BJ87" s="21">
        <f t="shared" si="113"/>
        <v>18.375</v>
      </c>
      <c r="BK87" s="4"/>
      <c r="BL87" s="12">
        <f t="shared" si="77"/>
        <v>42</v>
      </c>
      <c r="BM87" s="3">
        <f t="shared" si="78"/>
        <v>1.6799999999999999E-2</v>
      </c>
      <c r="BN87" s="3">
        <f t="shared" si="79"/>
        <v>5.04E-2</v>
      </c>
      <c r="BO87" s="3">
        <f t="shared" si="80"/>
        <v>0.1386</v>
      </c>
      <c r="BP87" s="3">
        <f t="shared" si="81"/>
        <v>0.21420000000000003</v>
      </c>
      <c r="BQ87" s="3">
        <f t="shared" si="114"/>
        <v>0.4032</v>
      </c>
      <c r="BR87" s="3">
        <f t="shared" si="115"/>
        <v>0.85680000000000012</v>
      </c>
      <c r="BS87" s="3">
        <f t="shared" si="82"/>
        <v>5.04</v>
      </c>
      <c r="BT87" s="3">
        <f t="shared" si="83"/>
        <v>8.4</v>
      </c>
      <c r="BU87" s="3">
        <f t="shared" si="84"/>
        <v>11.76</v>
      </c>
      <c r="BV87" s="3">
        <f t="shared" si="85"/>
        <v>15.12</v>
      </c>
      <c r="BW87" s="4"/>
    </row>
    <row r="88" spans="1:75" s="5" customFormat="1" x14ac:dyDescent="0.25">
      <c r="A88" s="12">
        <f t="shared" si="58"/>
        <v>42.5</v>
      </c>
      <c r="B88" s="11">
        <f t="shared" si="59"/>
        <v>42.5</v>
      </c>
      <c r="C88" s="16"/>
      <c r="D88" s="12">
        <f t="shared" si="60"/>
        <v>42.5</v>
      </c>
      <c r="E88" s="15">
        <f t="shared" si="61"/>
        <v>10.625</v>
      </c>
      <c r="F88" s="8">
        <f t="shared" si="62"/>
        <v>31.875</v>
      </c>
      <c r="G88" s="16"/>
      <c r="H88" s="12">
        <f t="shared" si="63"/>
        <v>42.5</v>
      </c>
      <c r="I88" s="9">
        <f t="shared" si="64"/>
        <v>3.468</v>
      </c>
      <c r="J88" s="9">
        <f t="shared" si="65"/>
        <v>10.408250000000001</v>
      </c>
      <c r="K88" s="9">
        <f t="shared" si="66"/>
        <v>28.623749999999994</v>
      </c>
      <c r="L88" s="16"/>
      <c r="M88" s="12">
        <f t="shared" si="67"/>
        <v>42.5</v>
      </c>
      <c r="N88" s="7">
        <f t="shared" si="68"/>
        <v>1.7</v>
      </c>
      <c r="O88" s="7">
        <f t="shared" si="69"/>
        <v>5.0999999999999996</v>
      </c>
      <c r="P88" s="7">
        <f t="shared" si="70"/>
        <v>14.025</v>
      </c>
      <c r="Q88" s="7">
        <f t="shared" si="71"/>
        <v>21.675000000000001</v>
      </c>
      <c r="R88" s="16"/>
      <c r="S88" s="12">
        <f t="shared" si="72"/>
        <v>42.5</v>
      </c>
      <c r="T88" s="7">
        <f t="shared" si="86"/>
        <v>0.86699999999999999</v>
      </c>
      <c r="U88" s="7">
        <f t="shared" si="87"/>
        <v>2.6010000000000004</v>
      </c>
      <c r="V88" s="7">
        <f t="shared" si="88"/>
        <v>7.157</v>
      </c>
      <c r="W88" s="7">
        <f t="shared" si="89"/>
        <v>11.058499999999999</v>
      </c>
      <c r="X88" s="7">
        <f t="shared" si="90"/>
        <v>20.816500000000001</v>
      </c>
      <c r="Y88" s="17"/>
      <c r="Z88" s="12">
        <f t="shared" si="73"/>
        <v>42.5</v>
      </c>
      <c r="AA88" s="7">
        <f t="shared" si="91"/>
        <v>0.42499999999999999</v>
      </c>
      <c r="AB88" s="7">
        <f t="shared" si="92"/>
        <v>1.2749999999999999</v>
      </c>
      <c r="AC88" s="7">
        <f t="shared" si="93"/>
        <v>3.5062500000000001</v>
      </c>
      <c r="AD88" s="7">
        <f t="shared" si="94"/>
        <v>5.4187500000000002</v>
      </c>
      <c r="AE88" s="7">
        <f t="shared" si="95"/>
        <v>10.199999999999999</v>
      </c>
      <c r="AF88" s="7">
        <f t="shared" si="96"/>
        <v>21.675000000000001</v>
      </c>
      <c r="AG88" s="23"/>
      <c r="AH88" s="12">
        <f t="shared" si="74"/>
        <v>42.5</v>
      </c>
      <c r="AI88" s="21">
        <f>0.25*'table CONIFERES'!$AH88/100</f>
        <v>0.10625</v>
      </c>
      <c r="AJ88" s="21">
        <f>0.75*'table CONIFERES'!AH88/100</f>
        <v>0.31874999999999998</v>
      </c>
      <c r="AK88" s="21">
        <f>2.06*'table CONIFERES'!AH88/100</f>
        <v>0.87549999999999994</v>
      </c>
      <c r="AL88" s="21">
        <f>3.19*'table CONIFERES'!AH88/100</f>
        <v>1.3557499999999998</v>
      </c>
      <c r="AM88" s="21">
        <f>6*'table CONIFERES'!AH88/100</f>
        <v>2.5499999999999998</v>
      </c>
      <c r="AN88" s="21">
        <f>12.75*'table CONIFERES'!AH88/100</f>
        <v>5.4187500000000002</v>
      </c>
      <c r="AO88" s="21">
        <f>75*'table CONIFERES'!AH88/100</f>
        <v>31.875</v>
      </c>
      <c r="AP88" s="17"/>
      <c r="AQ88" s="12">
        <f t="shared" si="75"/>
        <v>42.5</v>
      </c>
      <c r="AR88" s="21">
        <f t="shared" si="97"/>
        <v>4.675E-2</v>
      </c>
      <c r="AS88" s="21">
        <f t="shared" si="98"/>
        <v>0.14025000000000001</v>
      </c>
      <c r="AT88" s="21">
        <f t="shared" si="99"/>
        <v>0.39100000000000001</v>
      </c>
      <c r="AU88" s="21">
        <f t="shared" si="100"/>
        <v>0.60349999999999993</v>
      </c>
      <c r="AV88" s="21">
        <f t="shared" si="101"/>
        <v>1.1347499999999999</v>
      </c>
      <c r="AW88" s="21">
        <f t="shared" si="102"/>
        <v>2.4097499999999998</v>
      </c>
      <c r="AX88" s="21">
        <f t="shared" si="103"/>
        <v>14.165249999999999</v>
      </c>
      <c r="AY88" s="21">
        <f t="shared" si="104"/>
        <v>23.613000000000003</v>
      </c>
      <c r="BA88" s="12">
        <f t="shared" si="76"/>
        <v>42.5</v>
      </c>
      <c r="BB88" s="21">
        <f t="shared" si="105"/>
        <v>2.5499999999999998E-2</v>
      </c>
      <c r="BC88" s="21">
        <f t="shared" si="106"/>
        <v>8.0749999999999988E-2</v>
      </c>
      <c r="BD88" s="21">
        <f t="shared" si="107"/>
        <v>0.221</v>
      </c>
      <c r="BE88" s="21">
        <f t="shared" si="108"/>
        <v>0.34</v>
      </c>
      <c r="BF88" s="21">
        <f t="shared" si="109"/>
        <v>0.63749999999999996</v>
      </c>
      <c r="BG88" s="21">
        <f t="shared" si="110"/>
        <v>1.3557499999999998</v>
      </c>
      <c r="BH88" s="21">
        <f t="shared" si="111"/>
        <v>7.96875</v>
      </c>
      <c r="BI88" s="21">
        <f t="shared" si="112"/>
        <v>13.28125</v>
      </c>
      <c r="BJ88" s="21">
        <f t="shared" si="113"/>
        <v>18.59375</v>
      </c>
      <c r="BK88" s="4"/>
      <c r="BL88" s="12">
        <f t="shared" si="77"/>
        <v>42.5</v>
      </c>
      <c r="BM88" s="3">
        <f t="shared" si="78"/>
        <v>1.7000000000000001E-2</v>
      </c>
      <c r="BN88" s="3">
        <f t="shared" si="79"/>
        <v>5.0999999999999997E-2</v>
      </c>
      <c r="BO88" s="3">
        <f t="shared" si="80"/>
        <v>0.14025000000000001</v>
      </c>
      <c r="BP88" s="3">
        <f t="shared" si="81"/>
        <v>0.21675</v>
      </c>
      <c r="BQ88" s="3">
        <f t="shared" si="114"/>
        <v>0.40799999999999997</v>
      </c>
      <c r="BR88" s="3">
        <f t="shared" si="115"/>
        <v>0.86699999999999999</v>
      </c>
      <c r="BS88" s="3">
        <f t="shared" si="82"/>
        <v>5.0999999999999996</v>
      </c>
      <c r="BT88" s="3">
        <f t="shared" si="83"/>
        <v>8.5</v>
      </c>
      <c r="BU88" s="3">
        <f t="shared" si="84"/>
        <v>11.9</v>
      </c>
      <c r="BV88" s="3">
        <f t="shared" si="85"/>
        <v>15.3</v>
      </c>
      <c r="BW88" s="4"/>
    </row>
    <row r="89" spans="1:75" s="5" customFormat="1" x14ac:dyDescent="0.25">
      <c r="A89" s="12">
        <f t="shared" si="58"/>
        <v>43</v>
      </c>
      <c r="B89" s="11">
        <f t="shared" si="59"/>
        <v>43</v>
      </c>
      <c r="C89" s="16"/>
      <c r="D89" s="12">
        <f t="shared" si="60"/>
        <v>43</v>
      </c>
      <c r="E89" s="15">
        <f t="shared" si="61"/>
        <v>10.75</v>
      </c>
      <c r="F89" s="8">
        <f t="shared" si="62"/>
        <v>32.25</v>
      </c>
      <c r="G89" s="16"/>
      <c r="H89" s="12">
        <f t="shared" si="63"/>
        <v>43</v>
      </c>
      <c r="I89" s="9">
        <f t="shared" si="64"/>
        <v>3.5087999999999999</v>
      </c>
      <c r="J89" s="9">
        <f t="shared" si="65"/>
        <v>10.5307</v>
      </c>
      <c r="K89" s="9">
        <f t="shared" si="66"/>
        <v>28.960499999999996</v>
      </c>
      <c r="L89" s="16"/>
      <c r="M89" s="12">
        <f t="shared" si="67"/>
        <v>43</v>
      </c>
      <c r="N89" s="7">
        <f t="shared" si="68"/>
        <v>1.72</v>
      </c>
      <c r="O89" s="7">
        <f t="shared" si="69"/>
        <v>5.16</v>
      </c>
      <c r="P89" s="7">
        <f t="shared" si="70"/>
        <v>14.19</v>
      </c>
      <c r="Q89" s="7">
        <f t="shared" si="71"/>
        <v>21.93</v>
      </c>
      <c r="R89" s="16"/>
      <c r="S89" s="12">
        <f t="shared" si="72"/>
        <v>43</v>
      </c>
      <c r="T89" s="7">
        <f t="shared" si="86"/>
        <v>0.87719999999999998</v>
      </c>
      <c r="U89" s="7">
        <f t="shared" si="87"/>
        <v>2.6316000000000002</v>
      </c>
      <c r="V89" s="7">
        <f t="shared" si="88"/>
        <v>7.2412000000000001</v>
      </c>
      <c r="W89" s="7">
        <f t="shared" si="89"/>
        <v>11.188599999999999</v>
      </c>
      <c r="X89" s="7">
        <f t="shared" si="90"/>
        <v>21.061399999999999</v>
      </c>
      <c r="Y89" s="17"/>
      <c r="Z89" s="12">
        <f t="shared" si="73"/>
        <v>43</v>
      </c>
      <c r="AA89" s="7">
        <f t="shared" si="91"/>
        <v>0.43</v>
      </c>
      <c r="AB89" s="7">
        <f t="shared" si="92"/>
        <v>1.29</v>
      </c>
      <c r="AC89" s="7">
        <f t="shared" si="93"/>
        <v>3.5474999999999999</v>
      </c>
      <c r="AD89" s="7">
        <f t="shared" si="94"/>
        <v>5.4824999999999999</v>
      </c>
      <c r="AE89" s="7">
        <f t="shared" si="95"/>
        <v>10.32</v>
      </c>
      <c r="AF89" s="7">
        <f t="shared" si="96"/>
        <v>21.93</v>
      </c>
      <c r="AG89" s="23"/>
      <c r="AH89" s="12">
        <f t="shared" si="74"/>
        <v>43</v>
      </c>
      <c r="AI89" s="21">
        <f>0.25*'table CONIFERES'!$AH89/100</f>
        <v>0.1075</v>
      </c>
      <c r="AJ89" s="21">
        <f>0.75*'table CONIFERES'!AH89/100</f>
        <v>0.32250000000000001</v>
      </c>
      <c r="AK89" s="21">
        <f>2.06*'table CONIFERES'!AH89/100</f>
        <v>0.88580000000000003</v>
      </c>
      <c r="AL89" s="21">
        <f>3.19*'table CONIFERES'!AH89/100</f>
        <v>1.3716999999999999</v>
      </c>
      <c r="AM89" s="21">
        <f>6*'table CONIFERES'!AH89/100</f>
        <v>2.58</v>
      </c>
      <c r="AN89" s="21">
        <f>12.75*'table CONIFERES'!AH89/100</f>
        <v>5.4824999999999999</v>
      </c>
      <c r="AO89" s="21">
        <f>75*'table CONIFERES'!AH89/100</f>
        <v>32.25</v>
      </c>
      <c r="AP89" s="17"/>
      <c r="AQ89" s="12">
        <f t="shared" si="75"/>
        <v>43</v>
      </c>
      <c r="AR89" s="21">
        <f t="shared" si="97"/>
        <v>4.7300000000000002E-2</v>
      </c>
      <c r="AS89" s="21">
        <f t="shared" si="98"/>
        <v>0.14190000000000003</v>
      </c>
      <c r="AT89" s="21">
        <f t="shared" si="99"/>
        <v>0.39560000000000001</v>
      </c>
      <c r="AU89" s="21">
        <f t="shared" si="100"/>
        <v>0.61059999999999992</v>
      </c>
      <c r="AV89" s="21">
        <f t="shared" si="101"/>
        <v>1.1481000000000001</v>
      </c>
      <c r="AW89" s="21">
        <f t="shared" si="102"/>
        <v>2.4380999999999999</v>
      </c>
      <c r="AX89" s="21">
        <f t="shared" si="103"/>
        <v>14.331899999999997</v>
      </c>
      <c r="AY89" s="21">
        <f t="shared" si="104"/>
        <v>23.890799999999999</v>
      </c>
      <c r="BA89" s="12">
        <f t="shared" si="76"/>
        <v>43</v>
      </c>
      <c r="BB89" s="21">
        <f t="shared" si="105"/>
        <v>2.58E-2</v>
      </c>
      <c r="BC89" s="21">
        <f t="shared" si="106"/>
        <v>8.1699999999999995E-2</v>
      </c>
      <c r="BD89" s="21">
        <f t="shared" si="107"/>
        <v>0.22359999999999999</v>
      </c>
      <c r="BE89" s="21">
        <f t="shared" si="108"/>
        <v>0.34399999999999997</v>
      </c>
      <c r="BF89" s="21">
        <f t="shared" si="109"/>
        <v>0.64500000000000002</v>
      </c>
      <c r="BG89" s="21">
        <f t="shared" si="110"/>
        <v>1.3716999999999999</v>
      </c>
      <c r="BH89" s="21">
        <f t="shared" si="111"/>
        <v>8.0625</v>
      </c>
      <c r="BI89" s="21">
        <f t="shared" si="112"/>
        <v>13.4375</v>
      </c>
      <c r="BJ89" s="21">
        <f t="shared" si="113"/>
        <v>18.8125</v>
      </c>
      <c r="BK89" s="4"/>
      <c r="BL89" s="12">
        <f t="shared" si="77"/>
        <v>43</v>
      </c>
      <c r="BM89" s="3">
        <f t="shared" si="78"/>
        <v>1.72E-2</v>
      </c>
      <c r="BN89" s="3">
        <f t="shared" si="79"/>
        <v>5.16E-2</v>
      </c>
      <c r="BO89" s="3">
        <f t="shared" si="80"/>
        <v>0.14190000000000003</v>
      </c>
      <c r="BP89" s="3">
        <f t="shared" si="81"/>
        <v>0.21929999999999999</v>
      </c>
      <c r="BQ89" s="3">
        <f t="shared" si="114"/>
        <v>0.4128</v>
      </c>
      <c r="BR89" s="3">
        <f t="shared" si="115"/>
        <v>0.87719999999999998</v>
      </c>
      <c r="BS89" s="3">
        <f t="shared" si="82"/>
        <v>5.16</v>
      </c>
      <c r="BT89" s="3">
        <f t="shared" si="83"/>
        <v>8.6</v>
      </c>
      <c r="BU89" s="3">
        <f t="shared" si="84"/>
        <v>12.04</v>
      </c>
      <c r="BV89" s="3">
        <f t="shared" si="85"/>
        <v>15.48</v>
      </c>
      <c r="BW89" s="4"/>
    </row>
    <row r="90" spans="1:75" s="5" customFormat="1" x14ac:dyDescent="0.25">
      <c r="A90" s="12">
        <f t="shared" si="58"/>
        <v>43.5</v>
      </c>
      <c r="B90" s="11">
        <f t="shared" si="59"/>
        <v>43.5</v>
      </c>
      <c r="C90" s="16"/>
      <c r="D90" s="12">
        <f t="shared" si="60"/>
        <v>43.5</v>
      </c>
      <c r="E90" s="15">
        <f t="shared" si="61"/>
        <v>10.875</v>
      </c>
      <c r="F90" s="8">
        <f t="shared" si="62"/>
        <v>32.625</v>
      </c>
      <c r="G90" s="16"/>
      <c r="H90" s="12">
        <f t="shared" si="63"/>
        <v>43.5</v>
      </c>
      <c r="I90" s="9">
        <f t="shared" si="64"/>
        <v>3.5495999999999999</v>
      </c>
      <c r="J90" s="9">
        <f t="shared" si="65"/>
        <v>10.653149999999998</v>
      </c>
      <c r="K90" s="9">
        <f t="shared" si="66"/>
        <v>29.297249999999998</v>
      </c>
      <c r="L90" s="16"/>
      <c r="M90" s="12">
        <f t="shared" si="67"/>
        <v>43.5</v>
      </c>
      <c r="N90" s="7">
        <f t="shared" si="68"/>
        <v>1.74</v>
      </c>
      <c r="O90" s="7">
        <f t="shared" si="69"/>
        <v>5.22</v>
      </c>
      <c r="P90" s="7">
        <f t="shared" si="70"/>
        <v>14.355</v>
      </c>
      <c r="Q90" s="7">
        <f t="shared" si="71"/>
        <v>22.184999999999999</v>
      </c>
      <c r="R90" s="16"/>
      <c r="S90" s="12">
        <f t="shared" si="72"/>
        <v>43.5</v>
      </c>
      <c r="T90" s="7">
        <f t="shared" si="86"/>
        <v>0.88739999999999997</v>
      </c>
      <c r="U90" s="7">
        <f t="shared" si="87"/>
        <v>2.6622000000000003</v>
      </c>
      <c r="V90" s="7">
        <f t="shared" si="88"/>
        <v>7.3253999999999992</v>
      </c>
      <c r="W90" s="7">
        <f t="shared" si="89"/>
        <v>11.3187</v>
      </c>
      <c r="X90" s="7">
        <f t="shared" si="90"/>
        <v>21.306299999999997</v>
      </c>
      <c r="Y90" s="17"/>
      <c r="Z90" s="12">
        <f t="shared" si="73"/>
        <v>43.5</v>
      </c>
      <c r="AA90" s="7">
        <f t="shared" si="91"/>
        <v>0.435</v>
      </c>
      <c r="AB90" s="7">
        <f t="shared" si="92"/>
        <v>1.3049999999999999</v>
      </c>
      <c r="AC90" s="7">
        <f t="shared" si="93"/>
        <v>3.5887500000000001</v>
      </c>
      <c r="AD90" s="7">
        <f t="shared" si="94"/>
        <v>5.5462499999999997</v>
      </c>
      <c r="AE90" s="7">
        <f t="shared" si="95"/>
        <v>10.44</v>
      </c>
      <c r="AF90" s="7">
        <f t="shared" si="96"/>
        <v>22.184999999999999</v>
      </c>
      <c r="AG90" s="23"/>
      <c r="AH90" s="12">
        <f t="shared" si="74"/>
        <v>43.5</v>
      </c>
      <c r="AI90" s="21">
        <f>0.25*'table CONIFERES'!$AH90/100</f>
        <v>0.10875</v>
      </c>
      <c r="AJ90" s="21">
        <f>0.75*'table CONIFERES'!AH90/100</f>
        <v>0.32624999999999998</v>
      </c>
      <c r="AK90" s="21">
        <f>2.06*'table CONIFERES'!AH90/100</f>
        <v>0.89610000000000001</v>
      </c>
      <c r="AL90" s="21">
        <f>3.19*'table CONIFERES'!AH90/100</f>
        <v>1.3876499999999998</v>
      </c>
      <c r="AM90" s="21">
        <f>6*'table CONIFERES'!AH90/100</f>
        <v>2.61</v>
      </c>
      <c r="AN90" s="21">
        <f>12.75*'table CONIFERES'!AH90/100</f>
        <v>5.5462499999999997</v>
      </c>
      <c r="AO90" s="21">
        <f>75*'table CONIFERES'!AH90/100</f>
        <v>32.625</v>
      </c>
      <c r="AP90" s="17"/>
      <c r="AQ90" s="12">
        <f t="shared" si="75"/>
        <v>43.5</v>
      </c>
      <c r="AR90" s="21">
        <f t="shared" si="97"/>
        <v>4.7850000000000004E-2</v>
      </c>
      <c r="AS90" s="21">
        <f t="shared" si="98"/>
        <v>0.14355000000000001</v>
      </c>
      <c r="AT90" s="21">
        <f t="shared" si="99"/>
        <v>0.40020000000000006</v>
      </c>
      <c r="AU90" s="21">
        <f t="shared" si="100"/>
        <v>0.61769999999999992</v>
      </c>
      <c r="AV90" s="21">
        <f t="shared" si="101"/>
        <v>1.1614499999999999</v>
      </c>
      <c r="AW90" s="21">
        <f t="shared" si="102"/>
        <v>2.46645</v>
      </c>
      <c r="AX90" s="21">
        <f t="shared" si="103"/>
        <v>14.49855</v>
      </c>
      <c r="AY90" s="21">
        <f t="shared" si="104"/>
        <v>24.168600000000001</v>
      </c>
      <c r="BA90" s="12">
        <f t="shared" si="76"/>
        <v>43.5</v>
      </c>
      <c r="BB90" s="21">
        <f t="shared" si="105"/>
        <v>2.6099999999999998E-2</v>
      </c>
      <c r="BC90" s="21">
        <f t="shared" si="106"/>
        <v>8.2650000000000001E-2</v>
      </c>
      <c r="BD90" s="21">
        <f t="shared" si="107"/>
        <v>0.22620000000000001</v>
      </c>
      <c r="BE90" s="21">
        <f t="shared" si="108"/>
        <v>0.34800000000000003</v>
      </c>
      <c r="BF90" s="21">
        <f t="shared" si="109"/>
        <v>0.65249999999999997</v>
      </c>
      <c r="BG90" s="21">
        <f t="shared" si="110"/>
        <v>1.3876499999999998</v>
      </c>
      <c r="BH90" s="21">
        <f t="shared" si="111"/>
        <v>8.15625</v>
      </c>
      <c r="BI90" s="21">
        <f t="shared" si="112"/>
        <v>13.59375</v>
      </c>
      <c r="BJ90" s="21">
        <f t="shared" si="113"/>
        <v>19.03125</v>
      </c>
      <c r="BK90" s="4"/>
      <c r="BL90" s="12">
        <f t="shared" si="77"/>
        <v>43.5</v>
      </c>
      <c r="BM90" s="3">
        <f t="shared" si="78"/>
        <v>1.7399999999999999E-2</v>
      </c>
      <c r="BN90" s="3">
        <f t="shared" si="79"/>
        <v>5.2199999999999996E-2</v>
      </c>
      <c r="BO90" s="3">
        <f t="shared" si="80"/>
        <v>0.14355000000000001</v>
      </c>
      <c r="BP90" s="3">
        <f t="shared" si="81"/>
        <v>0.22184999999999999</v>
      </c>
      <c r="BQ90" s="3">
        <f t="shared" si="114"/>
        <v>0.41759999999999997</v>
      </c>
      <c r="BR90" s="3">
        <f t="shared" si="115"/>
        <v>0.88739999999999997</v>
      </c>
      <c r="BS90" s="3">
        <f t="shared" si="82"/>
        <v>5.22</v>
      </c>
      <c r="BT90" s="3">
        <f t="shared" si="83"/>
        <v>8.6999999999999993</v>
      </c>
      <c r="BU90" s="3">
        <f t="shared" si="84"/>
        <v>12.18</v>
      </c>
      <c r="BV90" s="3">
        <f t="shared" si="85"/>
        <v>15.66</v>
      </c>
      <c r="BW90" s="4"/>
    </row>
    <row r="91" spans="1:75" s="5" customFormat="1" x14ac:dyDescent="0.25">
      <c r="A91" s="12">
        <f t="shared" si="58"/>
        <v>44</v>
      </c>
      <c r="B91" s="11">
        <f t="shared" si="59"/>
        <v>44</v>
      </c>
      <c r="C91" s="16"/>
      <c r="D91" s="12">
        <f t="shared" si="60"/>
        <v>44</v>
      </c>
      <c r="E91" s="15">
        <f t="shared" si="61"/>
        <v>11</v>
      </c>
      <c r="F91" s="8">
        <f t="shared" si="62"/>
        <v>33</v>
      </c>
      <c r="G91" s="16"/>
      <c r="H91" s="12">
        <f t="shared" si="63"/>
        <v>44</v>
      </c>
      <c r="I91" s="9">
        <f t="shared" si="64"/>
        <v>3.5904000000000003</v>
      </c>
      <c r="J91" s="9">
        <f t="shared" si="65"/>
        <v>10.775599999999999</v>
      </c>
      <c r="K91" s="9">
        <f t="shared" si="66"/>
        <v>29.633999999999997</v>
      </c>
      <c r="L91" s="16"/>
      <c r="M91" s="12">
        <f t="shared" si="67"/>
        <v>44</v>
      </c>
      <c r="N91" s="7">
        <f t="shared" si="68"/>
        <v>1.76</v>
      </c>
      <c r="O91" s="7">
        <f t="shared" si="69"/>
        <v>5.28</v>
      </c>
      <c r="P91" s="7">
        <f t="shared" si="70"/>
        <v>14.52</v>
      </c>
      <c r="Q91" s="7">
        <f t="shared" si="71"/>
        <v>22.44</v>
      </c>
      <c r="R91" s="16"/>
      <c r="S91" s="12">
        <f t="shared" si="72"/>
        <v>44</v>
      </c>
      <c r="T91" s="7">
        <f t="shared" si="86"/>
        <v>0.89760000000000006</v>
      </c>
      <c r="U91" s="7">
        <f t="shared" si="87"/>
        <v>2.6928000000000001</v>
      </c>
      <c r="V91" s="7">
        <f t="shared" si="88"/>
        <v>7.4096000000000002</v>
      </c>
      <c r="W91" s="7">
        <f t="shared" si="89"/>
        <v>11.448799999999999</v>
      </c>
      <c r="X91" s="7">
        <f t="shared" si="90"/>
        <v>21.551199999999998</v>
      </c>
      <c r="Y91" s="17"/>
      <c r="Z91" s="12">
        <f t="shared" si="73"/>
        <v>44</v>
      </c>
      <c r="AA91" s="7">
        <f t="shared" si="91"/>
        <v>0.44</v>
      </c>
      <c r="AB91" s="7">
        <f t="shared" si="92"/>
        <v>1.32</v>
      </c>
      <c r="AC91" s="7">
        <f t="shared" si="93"/>
        <v>3.63</v>
      </c>
      <c r="AD91" s="7">
        <f t="shared" si="94"/>
        <v>5.61</v>
      </c>
      <c r="AE91" s="7">
        <f t="shared" si="95"/>
        <v>10.56</v>
      </c>
      <c r="AF91" s="7">
        <f t="shared" si="96"/>
        <v>22.44</v>
      </c>
      <c r="AG91" s="23"/>
      <c r="AH91" s="12">
        <f t="shared" si="74"/>
        <v>44</v>
      </c>
      <c r="AI91" s="21">
        <f>0.25*'table CONIFERES'!$AH91/100</f>
        <v>0.11</v>
      </c>
      <c r="AJ91" s="21">
        <f>0.75*'table CONIFERES'!AH91/100</f>
        <v>0.33</v>
      </c>
      <c r="AK91" s="21">
        <f>2.06*'table CONIFERES'!AH91/100</f>
        <v>0.90639999999999998</v>
      </c>
      <c r="AL91" s="21">
        <f>3.19*'table CONIFERES'!AH91/100</f>
        <v>1.4036</v>
      </c>
      <c r="AM91" s="21">
        <f>6*'table CONIFERES'!AH91/100</f>
        <v>2.64</v>
      </c>
      <c r="AN91" s="21">
        <f>12.75*'table CONIFERES'!AH91/100</f>
        <v>5.61</v>
      </c>
      <c r="AO91" s="21">
        <f>75*'table CONIFERES'!AH91/100</f>
        <v>33</v>
      </c>
      <c r="AP91" s="17"/>
      <c r="AQ91" s="12">
        <f t="shared" si="75"/>
        <v>44</v>
      </c>
      <c r="AR91" s="21">
        <f t="shared" si="97"/>
        <v>4.8399999999999999E-2</v>
      </c>
      <c r="AS91" s="21">
        <f t="shared" si="98"/>
        <v>0.14520000000000002</v>
      </c>
      <c r="AT91" s="21">
        <f t="shared" si="99"/>
        <v>0.40480000000000005</v>
      </c>
      <c r="AU91" s="21">
        <f t="shared" si="100"/>
        <v>0.62480000000000002</v>
      </c>
      <c r="AV91" s="21">
        <f t="shared" si="101"/>
        <v>1.1747999999999998</v>
      </c>
      <c r="AW91" s="21">
        <f t="shared" si="102"/>
        <v>2.4947999999999997</v>
      </c>
      <c r="AX91" s="21">
        <f t="shared" si="103"/>
        <v>14.6652</v>
      </c>
      <c r="AY91" s="21">
        <f t="shared" si="104"/>
        <v>24.446400000000004</v>
      </c>
      <c r="BA91" s="12">
        <f t="shared" si="76"/>
        <v>44</v>
      </c>
      <c r="BB91" s="21">
        <f t="shared" si="105"/>
        <v>2.6399999999999996E-2</v>
      </c>
      <c r="BC91" s="21">
        <f t="shared" si="106"/>
        <v>8.3599999999999994E-2</v>
      </c>
      <c r="BD91" s="21">
        <f t="shared" si="107"/>
        <v>0.22880000000000003</v>
      </c>
      <c r="BE91" s="21">
        <f t="shared" si="108"/>
        <v>0.35200000000000004</v>
      </c>
      <c r="BF91" s="21">
        <f t="shared" si="109"/>
        <v>0.66</v>
      </c>
      <c r="BG91" s="21">
        <f t="shared" si="110"/>
        <v>1.4036</v>
      </c>
      <c r="BH91" s="21">
        <f t="shared" si="111"/>
        <v>8.25</v>
      </c>
      <c r="BI91" s="21">
        <f t="shared" si="112"/>
        <v>13.75</v>
      </c>
      <c r="BJ91" s="21">
        <f t="shared" si="113"/>
        <v>19.25</v>
      </c>
      <c r="BK91" s="4"/>
      <c r="BL91" s="12">
        <f t="shared" si="77"/>
        <v>44</v>
      </c>
      <c r="BM91" s="3">
        <f t="shared" si="78"/>
        <v>1.7600000000000001E-2</v>
      </c>
      <c r="BN91" s="3">
        <f t="shared" si="79"/>
        <v>5.2799999999999993E-2</v>
      </c>
      <c r="BO91" s="3">
        <f t="shared" si="80"/>
        <v>0.14520000000000002</v>
      </c>
      <c r="BP91" s="3">
        <f t="shared" si="81"/>
        <v>0.22440000000000002</v>
      </c>
      <c r="BQ91" s="3">
        <f t="shared" si="114"/>
        <v>0.42239999999999994</v>
      </c>
      <c r="BR91" s="3">
        <f t="shared" si="115"/>
        <v>0.89760000000000006</v>
      </c>
      <c r="BS91" s="3">
        <f t="shared" si="82"/>
        <v>5.28</v>
      </c>
      <c r="BT91" s="3">
        <f t="shared" si="83"/>
        <v>8.8000000000000007</v>
      </c>
      <c r="BU91" s="3">
        <f t="shared" si="84"/>
        <v>12.32</v>
      </c>
      <c r="BV91" s="3">
        <f t="shared" si="85"/>
        <v>15.84</v>
      </c>
      <c r="BW91" s="4"/>
    </row>
    <row r="92" spans="1:75" s="5" customFormat="1" x14ac:dyDescent="0.25">
      <c r="A92" s="12">
        <f t="shared" si="58"/>
        <v>44.5</v>
      </c>
      <c r="B92" s="11">
        <f t="shared" si="59"/>
        <v>44.5</v>
      </c>
      <c r="C92" s="16"/>
      <c r="D92" s="12">
        <f t="shared" si="60"/>
        <v>44.5</v>
      </c>
      <c r="E92" s="15">
        <f t="shared" si="61"/>
        <v>11.125</v>
      </c>
      <c r="F92" s="8">
        <f t="shared" si="62"/>
        <v>33.375</v>
      </c>
      <c r="G92" s="16"/>
      <c r="H92" s="12">
        <f t="shared" si="63"/>
        <v>44.5</v>
      </c>
      <c r="I92" s="9">
        <f t="shared" si="64"/>
        <v>3.6312000000000002</v>
      </c>
      <c r="J92" s="9">
        <f t="shared" si="65"/>
        <v>10.898049999999998</v>
      </c>
      <c r="K92" s="9">
        <f t="shared" si="66"/>
        <v>29.970749999999999</v>
      </c>
      <c r="L92" s="16"/>
      <c r="M92" s="12">
        <f t="shared" si="67"/>
        <v>44.5</v>
      </c>
      <c r="N92" s="7">
        <f t="shared" si="68"/>
        <v>1.78</v>
      </c>
      <c r="O92" s="7">
        <f t="shared" si="69"/>
        <v>5.34</v>
      </c>
      <c r="P92" s="7">
        <f t="shared" si="70"/>
        <v>14.685</v>
      </c>
      <c r="Q92" s="7">
        <f t="shared" si="71"/>
        <v>22.695</v>
      </c>
      <c r="R92" s="16"/>
      <c r="S92" s="12">
        <f t="shared" si="72"/>
        <v>44.5</v>
      </c>
      <c r="T92" s="7">
        <f t="shared" si="86"/>
        <v>0.90780000000000005</v>
      </c>
      <c r="U92" s="7">
        <f t="shared" si="87"/>
        <v>2.7234000000000003</v>
      </c>
      <c r="V92" s="7">
        <f t="shared" si="88"/>
        <v>7.4938000000000002</v>
      </c>
      <c r="W92" s="7">
        <f t="shared" si="89"/>
        <v>11.578899999999999</v>
      </c>
      <c r="X92" s="7">
        <f t="shared" si="90"/>
        <v>21.796099999999996</v>
      </c>
      <c r="Y92" s="17"/>
      <c r="Z92" s="12">
        <f t="shared" si="73"/>
        <v>44.5</v>
      </c>
      <c r="AA92" s="7">
        <f t="shared" si="91"/>
        <v>0.44500000000000001</v>
      </c>
      <c r="AB92" s="7">
        <f t="shared" si="92"/>
        <v>1.335</v>
      </c>
      <c r="AC92" s="7">
        <f t="shared" si="93"/>
        <v>3.6712500000000001</v>
      </c>
      <c r="AD92" s="7">
        <f t="shared" si="94"/>
        <v>5.6737500000000001</v>
      </c>
      <c r="AE92" s="7">
        <f t="shared" si="95"/>
        <v>10.68</v>
      </c>
      <c r="AF92" s="7">
        <f t="shared" si="96"/>
        <v>22.695</v>
      </c>
      <c r="AG92" s="23"/>
      <c r="AH92" s="12">
        <f t="shared" si="74"/>
        <v>44.5</v>
      </c>
      <c r="AI92" s="21">
        <f>0.25*'table CONIFERES'!$AH92/100</f>
        <v>0.11125</v>
      </c>
      <c r="AJ92" s="21">
        <f>0.75*'table CONIFERES'!AH92/100</f>
        <v>0.33374999999999999</v>
      </c>
      <c r="AK92" s="21">
        <f>2.06*'table CONIFERES'!AH92/100</f>
        <v>0.91670000000000007</v>
      </c>
      <c r="AL92" s="21">
        <f>3.19*'table CONIFERES'!AH92/100</f>
        <v>1.4195499999999999</v>
      </c>
      <c r="AM92" s="21">
        <f>6*'table CONIFERES'!AH92/100</f>
        <v>2.67</v>
      </c>
      <c r="AN92" s="21">
        <f>12.75*'table CONIFERES'!AH92/100</f>
        <v>5.6737500000000001</v>
      </c>
      <c r="AO92" s="21">
        <f>75*'table CONIFERES'!AH92/100</f>
        <v>33.375</v>
      </c>
      <c r="AP92" s="17"/>
      <c r="AQ92" s="12">
        <f t="shared" si="75"/>
        <v>44.5</v>
      </c>
      <c r="AR92" s="21">
        <f t="shared" si="97"/>
        <v>4.8950000000000007E-2</v>
      </c>
      <c r="AS92" s="21">
        <f t="shared" si="98"/>
        <v>0.14685000000000001</v>
      </c>
      <c r="AT92" s="21">
        <f t="shared" si="99"/>
        <v>0.40940000000000004</v>
      </c>
      <c r="AU92" s="21">
        <f t="shared" si="100"/>
        <v>0.63190000000000002</v>
      </c>
      <c r="AV92" s="21">
        <f t="shared" si="101"/>
        <v>1.18815</v>
      </c>
      <c r="AW92" s="21">
        <f t="shared" si="102"/>
        <v>2.5231499999999998</v>
      </c>
      <c r="AX92" s="21">
        <f t="shared" si="103"/>
        <v>14.831849999999999</v>
      </c>
      <c r="AY92" s="21">
        <f t="shared" si="104"/>
        <v>24.7242</v>
      </c>
      <c r="BA92" s="12">
        <f t="shared" si="76"/>
        <v>44.5</v>
      </c>
      <c r="BB92" s="21">
        <f t="shared" si="105"/>
        <v>2.6699999999999998E-2</v>
      </c>
      <c r="BC92" s="21">
        <f t="shared" si="106"/>
        <v>8.455E-2</v>
      </c>
      <c r="BD92" s="21">
        <f t="shared" si="107"/>
        <v>0.23139999999999999</v>
      </c>
      <c r="BE92" s="21">
        <f t="shared" si="108"/>
        <v>0.35600000000000004</v>
      </c>
      <c r="BF92" s="21">
        <f t="shared" si="109"/>
        <v>0.66749999999999998</v>
      </c>
      <c r="BG92" s="21">
        <f t="shared" si="110"/>
        <v>1.4195499999999999</v>
      </c>
      <c r="BH92" s="21">
        <f t="shared" si="111"/>
        <v>8.34375</v>
      </c>
      <c r="BI92" s="21">
        <f t="shared" si="112"/>
        <v>13.90625</v>
      </c>
      <c r="BJ92" s="21">
        <f t="shared" si="113"/>
        <v>19.46875</v>
      </c>
      <c r="BK92" s="4"/>
      <c r="BL92" s="12">
        <f t="shared" si="77"/>
        <v>44.5</v>
      </c>
      <c r="BM92" s="3">
        <f t="shared" si="78"/>
        <v>1.78E-2</v>
      </c>
      <c r="BN92" s="3">
        <f t="shared" si="79"/>
        <v>5.3399999999999996E-2</v>
      </c>
      <c r="BO92" s="3">
        <f t="shared" si="80"/>
        <v>0.14685000000000001</v>
      </c>
      <c r="BP92" s="3">
        <f t="shared" si="81"/>
        <v>0.22695000000000001</v>
      </c>
      <c r="BQ92" s="3">
        <f t="shared" si="114"/>
        <v>0.42719999999999997</v>
      </c>
      <c r="BR92" s="3">
        <f t="shared" si="115"/>
        <v>0.90780000000000005</v>
      </c>
      <c r="BS92" s="3">
        <f t="shared" si="82"/>
        <v>5.34</v>
      </c>
      <c r="BT92" s="3">
        <f t="shared" si="83"/>
        <v>8.9</v>
      </c>
      <c r="BU92" s="3">
        <f t="shared" si="84"/>
        <v>12.46</v>
      </c>
      <c r="BV92" s="3">
        <f t="shared" si="85"/>
        <v>16.02</v>
      </c>
      <c r="BW92" s="4"/>
    </row>
    <row r="93" spans="1:75" s="5" customFormat="1" x14ac:dyDescent="0.25">
      <c r="A93" s="12">
        <f t="shared" si="58"/>
        <v>45</v>
      </c>
      <c r="B93" s="11">
        <f t="shared" si="59"/>
        <v>45</v>
      </c>
      <c r="C93" s="16"/>
      <c r="D93" s="12">
        <f t="shared" si="60"/>
        <v>45</v>
      </c>
      <c r="E93" s="15">
        <f t="shared" si="61"/>
        <v>11.25</v>
      </c>
      <c r="F93" s="8">
        <f t="shared" si="62"/>
        <v>33.75</v>
      </c>
      <c r="G93" s="16"/>
      <c r="H93" s="12">
        <f t="shared" si="63"/>
        <v>45</v>
      </c>
      <c r="I93" s="9">
        <f t="shared" si="64"/>
        <v>3.6719999999999997</v>
      </c>
      <c r="J93" s="9">
        <f t="shared" si="65"/>
        <v>11.0205</v>
      </c>
      <c r="K93" s="9">
        <f t="shared" si="66"/>
        <v>30.307499999999994</v>
      </c>
      <c r="L93" s="16"/>
      <c r="M93" s="12">
        <f t="shared" si="67"/>
        <v>45</v>
      </c>
      <c r="N93" s="7">
        <f t="shared" si="68"/>
        <v>1.8</v>
      </c>
      <c r="O93" s="7">
        <f t="shared" si="69"/>
        <v>5.4</v>
      </c>
      <c r="P93" s="7">
        <f t="shared" si="70"/>
        <v>14.85</v>
      </c>
      <c r="Q93" s="7">
        <f t="shared" si="71"/>
        <v>22.95</v>
      </c>
      <c r="R93" s="16"/>
      <c r="S93" s="12">
        <f t="shared" si="72"/>
        <v>45</v>
      </c>
      <c r="T93" s="7">
        <f t="shared" si="86"/>
        <v>0.91799999999999993</v>
      </c>
      <c r="U93" s="7">
        <f t="shared" si="87"/>
        <v>2.7539999999999996</v>
      </c>
      <c r="V93" s="7">
        <f t="shared" si="88"/>
        <v>7.5779999999999994</v>
      </c>
      <c r="W93" s="7">
        <f t="shared" si="89"/>
        <v>11.709000000000001</v>
      </c>
      <c r="X93" s="7">
        <f t="shared" si="90"/>
        <v>22.041</v>
      </c>
      <c r="Y93" s="17"/>
      <c r="Z93" s="12">
        <f t="shared" si="73"/>
        <v>45</v>
      </c>
      <c r="AA93" s="7">
        <f t="shared" si="91"/>
        <v>0.45</v>
      </c>
      <c r="AB93" s="7">
        <f t="shared" si="92"/>
        <v>1.35</v>
      </c>
      <c r="AC93" s="7">
        <f t="shared" si="93"/>
        <v>3.7124999999999999</v>
      </c>
      <c r="AD93" s="7">
        <f t="shared" si="94"/>
        <v>5.7374999999999998</v>
      </c>
      <c r="AE93" s="7">
        <f t="shared" si="95"/>
        <v>10.8</v>
      </c>
      <c r="AF93" s="7">
        <f t="shared" si="96"/>
        <v>22.95</v>
      </c>
      <c r="AG93" s="23"/>
      <c r="AH93" s="12">
        <f t="shared" si="74"/>
        <v>45</v>
      </c>
      <c r="AI93" s="21">
        <f>0.25*'table CONIFERES'!$AH93/100</f>
        <v>0.1125</v>
      </c>
      <c r="AJ93" s="21">
        <f>0.75*'table CONIFERES'!AH93/100</f>
        <v>0.33750000000000002</v>
      </c>
      <c r="AK93" s="21">
        <f>2.06*'table CONIFERES'!AH93/100</f>
        <v>0.92700000000000005</v>
      </c>
      <c r="AL93" s="21">
        <f>3.19*'table CONIFERES'!AH93/100</f>
        <v>1.4355000000000002</v>
      </c>
      <c r="AM93" s="21">
        <f>6*'table CONIFERES'!AH93/100</f>
        <v>2.7</v>
      </c>
      <c r="AN93" s="21">
        <f>12.75*'table CONIFERES'!AH93/100</f>
        <v>5.7374999999999998</v>
      </c>
      <c r="AO93" s="21">
        <f>75*'table CONIFERES'!AH93/100</f>
        <v>33.75</v>
      </c>
      <c r="AP93" s="17"/>
      <c r="AQ93" s="12">
        <f t="shared" si="75"/>
        <v>45</v>
      </c>
      <c r="AR93" s="21">
        <f t="shared" si="97"/>
        <v>4.9500000000000002E-2</v>
      </c>
      <c r="AS93" s="21">
        <f t="shared" si="98"/>
        <v>0.14850000000000002</v>
      </c>
      <c r="AT93" s="21">
        <f t="shared" si="99"/>
        <v>0.41399999999999998</v>
      </c>
      <c r="AU93" s="21">
        <f t="shared" si="100"/>
        <v>0.63900000000000001</v>
      </c>
      <c r="AV93" s="21">
        <f t="shared" si="101"/>
        <v>1.2015</v>
      </c>
      <c r="AW93" s="21">
        <f t="shared" si="102"/>
        <v>2.5514999999999999</v>
      </c>
      <c r="AX93" s="21">
        <f t="shared" si="103"/>
        <v>14.9985</v>
      </c>
      <c r="AY93" s="21">
        <f t="shared" si="104"/>
        <v>25.002000000000002</v>
      </c>
      <c r="BA93" s="12">
        <f t="shared" si="76"/>
        <v>45</v>
      </c>
      <c r="BB93" s="21">
        <f t="shared" si="105"/>
        <v>2.6999999999999996E-2</v>
      </c>
      <c r="BC93" s="21">
        <f t="shared" si="106"/>
        <v>8.5500000000000007E-2</v>
      </c>
      <c r="BD93" s="21">
        <f t="shared" si="107"/>
        <v>0.23400000000000001</v>
      </c>
      <c r="BE93" s="21">
        <f t="shared" si="108"/>
        <v>0.36</v>
      </c>
      <c r="BF93" s="21">
        <f t="shared" si="109"/>
        <v>0.67500000000000004</v>
      </c>
      <c r="BG93" s="21">
        <f t="shared" si="110"/>
        <v>1.4355000000000002</v>
      </c>
      <c r="BH93" s="21">
        <f t="shared" si="111"/>
        <v>8.4375</v>
      </c>
      <c r="BI93" s="21">
        <f t="shared" si="112"/>
        <v>14.0625</v>
      </c>
      <c r="BJ93" s="21">
        <f t="shared" si="113"/>
        <v>19.6875</v>
      </c>
      <c r="BK93" s="4"/>
      <c r="BL93" s="12">
        <f t="shared" si="77"/>
        <v>45</v>
      </c>
      <c r="BM93" s="3">
        <f t="shared" si="78"/>
        <v>1.8000000000000002E-2</v>
      </c>
      <c r="BN93" s="3">
        <f t="shared" si="79"/>
        <v>5.3999999999999992E-2</v>
      </c>
      <c r="BO93" s="3">
        <f t="shared" si="80"/>
        <v>0.14850000000000002</v>
      </c>
      <c r="BP93" s="3">
        <f t="shared" si="81"/>
        <v>0.22949999999999998</v>
      </c>
      <c r="BQ93" s="3">
        <f t="shared" si="114"/>
        <v>0.43199999999999994</v>
      </c>
      <c r="BR93" s="3">
        <f t="shared" si="115"/>
        <v>0.91799999999999993</v>
      </c>
      <c r="BS93" s="3">
        <f t="shared" si="82"/>
        <v>5.4</v>
      </c>
      <c r="BT93" s="3">
        <f t="shared" si="83"/>
        <v>9</v>
      </c>
      <c r="BU93" s="3">
        <f t="shared" si="84"/>
        <v>12.6</v>
      </c>
      <c r="BV93" s="3">
        <f t="shared" si="85"/>
        <v>16.2</v>
      </c>
      <c r="BW93" s="4"/>
    </row>
    <row r="94" spans="1:75" s="5" customFormat="1" x14ac:dyDescent="0.25">
      <c r="A94" s="12">
        <f t="shared" si="58"/>
        <v>45.5</v>
      </c>
      <c r="B94" s="11">
        <f t="shared" si="59"/>
        <v>45.5</v>
      </c>
      <c r="C94" s="16"/>
      <c r="D94" s="12">
        <f t="shared" si="60"/>
        <v>45.5</v>
      </c>
      <c r="E94" s="15">
        <f t="shared" si="61"/>
        <v>11.375</v>
      </c>
      <c r="F94" s="8">
        <f t="shared" si="62"/>
        <v>34.125</v>
      </c>
      <c r="G94" s="16"/>
      <c r="H94" s="12">
        <f t="shared" si="63"/>
        <v>45.5</v>
      </c>
      <c r="I94" s="9">
        <f t="shared" si="64"/>
        <v>3.7128000000000001</v>
      </c>
      <c r="J94" s="9">
        <f t="shared" si="65"/>
        <v>11.142949999999999</v>
      </c>
      <c r="K94" s="9">
        <f t="shared" si="66"/>
        <v>30.644249999999996</v>
      </c>
      <c r="L94" s="16"/>
      <c r="M94" s="12">
        <f t="shared" si="67"/>
        <v>45.5</v>
      </c>
      <c r="N94" s="7">
        <f t="shared" si="68"/>
        <v>1.82</v>
      </c>
      <c r="O94" s="7">
        <f t="shared" si="69"/>
        <v>5.46</v>
      </c>
      <c r="P94" s="7">
        <f t="shared" si="70"/>
        <v>15.015000000000001</v>
      </c>
      <c r="Q94" s="7">
        <f t="shared" si="71"/>
        <v>23.204999999999998</v>
      </c>
      <c r="R94" s="16"/>
      <c r="S94" s="12">
        <f t="shared" si="72"/>
        <v>45.5</v>
      </c>
      <c r="T94" s="7">
        <f t="shared" si="86"/>
        <v>0.92820000000000003</v>
      </c>
      <c r="U94" s="7">
        <f t="shared" si="87"/>
        <v>2.7845999999999997</v>
      </c>
      <c r="V94" s="7">
        <f t="shared" si="88"/>
        <v>7.6622000000000003</v>
      </c>
      <c r="W94" s="7">
        <f t="shared" si="89"/>
        <v>11.8391</v>
      </c>
      <c r="X94" s="7">
        <f t="shared" si="90"/>
        <v>22.285899999999998</v>
      </c>
      <c r="Y94" s="17"/>
      <c r="Z94" s="12">
        <f t="shared" si="73"/>
        <v>45.5</v>
      </c>
      <c r="AA94" s="7">
        <f t="shared" si="91"/>
        <v>0.45500000000000002</v>
      </c>
      <c r="AB94" s="7">
        <f t="shared" si="92"/>
        <v>1.365</v>
      </c>
      <c r="AC94" s="7">
        <f t="shared" si="93"/>
        <v>3.7537500000000001</v>
      </c>
      <c r="AD94" s="7">
        <f t="shared" si="94"/>
        <v>5.8012499999999996</v>
      </c>
      <c r="AE94" s="7">
        <f t="shared" si="95"/>
        <v>10.92</v>
      </c>
      <c r="AF94" s="7">
        <f t="shared" si="96"/>
        <v>23.204999999999998</v>
      </c>
      <c r="AG94" s="23"/>
      <c r="AH94" s="12">
        <f t="shared" si="74"/>
        <v>45.5</v>
      </c>
      <c r="AI94" s="21">
        <f>0.25*'table CONIFERES'!$AH94/100</f>
        <v>0.11375</v>
      </c>
      <c r="AJ94" s="21">
        <f>0.75*'table CONIFERES'!AH94/100</f>
        <v>0.34125</v>
      </c>
      <c r="AK94" s="21">
        <f>2.06*'table CONIFERES'!AH94/100</f>
        <v>0.93730000000000002</v>
      </c>
      <c r="AL94" s="21">
        <f>3.19*'table CONIFERES'!AH94/100</f>
        <v>1.4514500000000001</v>
      </c>
      <c r="AM94" s="21">
        <f>6*'table CONIFERES'!AH94/100</f>
        <v>2.73</v>
      </c>
      <c r="AN94" s="21">
        <f>12.75*'table CONIFERES'!AH94/100</f>
        <v>5.8012499999999996</v>
      </c>
      <c r="AO94" s="21">
        <f>75*'table CONIFERES'!AH94/100</f>
        <v>34.125</v>
      </c>
      <c r="AP94" s="17"/>
      <c r="AQ94" s="12">
        <f t="shared" si="75"/>
        <v>45.5</v>
      </c>
      <c r="AR94" s="21">
        <f t="shared" si="97"/>
        <v>5.0049999999999997E-2</v>
      </c>
      <c r="AS94" s="21">
        <f t="shared" si="98"/>
        <v>0.15015000000000001</v>
      </c>
      <c r="AT94" s="21">
        <f t="shared" si="99"/>
        <v>0.41859999999999997</v>
      </c>
      <c r="AU94" s="21">
        <f t="shared" si="100"/>
        <v>0.64610000000000001</v>
      </c>
      <c r="AV94" s="21">
        <f t="shared" si="101"/>
        <v>1.21485</v>
      </c>
      <c r="AW94" s="21">
        <f t="shared" si="102"/>
        <v>2.57985</v>
      </c>
      <c r="AX94" s="21">
        <f t="shared" si="103"/>
        <v>15.165149999999999</v>
      </c>
      <c r="AY94" s="21">
        <f t="shared" si="104"/>
        <v>25.279800000000002</v>
      </c>
      <c r="BA94" s="12">
        <f t="shared" si="76"/>
        <v>45.5</v>
      </c>
      <c r="BB94" s="21">
        <f t="shared" si="105"/>
        <v>2.7300000000000001E-2</v>
      </c>
      <c r="BC94" s="21">
        <f t="shared" si="106"/>
        <v>8.6449999999999999E-2</v>
      </c>
      <c r="BD94" s="21">
        <f t="shared" si="107"/>
        <v>0.2366</v>
      </c>
      <c r="BE94" s="21">
        <f t="shared" si="108"/>
        <v>0.36399999999999999</v>
      </c>
      <c r="BF94" s="21">
        <f t="shared" si="109"/>
        <v>0.6825</v>
      </c>
      <c r="BG94" s="21">
        <f t="shared" si="110"/>
        <v>1.4514500000000001</v>
      </c>
      <c r="BH94" s="21">
        <f t="shared" si="111"/>
        <v>8.53125</v>
      </c>
      <c r="BI94" s="21">
        <f t="shared" si="112"/>
        <v>14.21875</v>
      </c>
      <c r="BJ94" s="21">
        <f t="shared" si="113"/>
        <v>19.90625</v>
      </c>
      <c r="BK94" s="4"/>
      <c r="BL94" s="12">
        <f t="shared" si="77"/>
        <v>45.5</v>
      </c>
      <c r="BM94" s="3">
        <f t="shared" si="78"/>
        <v>1.8200000000000001E-2</v>
      </c>
      <c r="BN94" s="3">
        <f t="shared" si="79"/>
        <v>5.4600000000000003E-2</v>
      </c>
      <c r="BO94" s="3">
        <f t="shared" si="80"/>
        <v>0.15015000000000001</v>
      </c>
      <c r="BP94" s="3">
        <f t="shared" si="81"/>
        <v>0.23205000000000001</v>
      </c>
      <c r="BQ94" s="3">
        <f t="shared" si="114"/>
        <v>0.43680000000000002</v>
      </c>
      <c r="BR94" s="3">
        <f t="shared" si="115"/>
        <v>0.92820000000000003</v>
      </c>
      <c r="BS94" s="3">
        <f t="shared" si="82"/>
        <v>5.46</v>
      </c>
      <c r="BT94" s="3">
        <f t="shared" si="83"/>
        <v>9.1</v>
      </c>
      <c r="BU94" s="3">
        <f t="shared" si="84"/>
        <v>12.74</v>
      </c>
      <c r="BV94" s="3">
        <f t="shared" si="85"/>
        <v>16.38</v>
      </c>
      <c r="BW94" s="4"/>
    </row>
    <row r="95" spans="1:75" s="5" customFormat="1" x14ac:dyDescent="0.25">
      <c r="A95" s="12">
        <f t="shared" si="58"/>
        <v>46</v>
      </c>
      <c r="B95" s="11">
        <f t="shared" si="59"/>
        <v>46</v>
      </c>
      <c r="C95" s="16"/>
      <c r="D95" s="12">
        <f t="shared" si="60"/>
        <v>46</v>
      </c>
      <c r="E95" s="15">
        <f t="shared" si="61"/>
        <v>11.5</v>
      </c>
      <c r="F95" s="8">
        <f t="shared" si="62"/>
        <v>34.5</v>
      </c>
      <c r="G95" s="16"/>
      <c r="H95" s="12">
        <f t="shared" si="63"/>
        <v>46</v>
      </c>
      <c r="I95" s="9">
        <f t="shared" si="64"/>
        <v>3.7536</v>
      </c>
      <c r="J95" s="9">
        <f t="shared" si="65"/>
        <v>11.2654</v>
      </c>
      <c r="K95" s="9">
        <f t="shared" si="66"/>
        <v>30.980999999999998</v>
      </c>
      <c r="L95" s="16"/>
      <c r="M95" s="12">
        <f t="shared" si="67"/>
        <v>46</v>
      </c>
      <c r="N95" s="7">
        <f t="shared" si="68"/>
        <v>1.84</v>
      </c>
      <c r="O95" s="7">
        <f t="shared" si="69"/>
        <v>5.52</v>
      </c>
      <c r="P95" s="7">
        <f t="shared" si="70"/>
        <v>15.18</v>
      </c>
      <c r="Q95" s="7">
        <f t="shared" si="71"/>
        <v>23.46</v>
      </c>
      <c r="R95" s="16"/>
      <c r="S95" s="12">
        <f t="shared" si="72"/>
        <v>46</v>
      </c>
      <c r="T95" s="7">
        <f t="shared" si="86"/>
        <v>0.93840000000000001</v>
      </c>
      <c r="U95" s="7">
        <f t="shared" si="87"/>
        <v>2.8151999999999999</v>
      </c>
      <c r="V95" s="7">
        <f t="shared" si="88"/>
        <v>7.7463999999999995</v>
      </c>
      <c r="W95" s="7">
        <f t="shared" si="89"/>
        <v>11.969200000000001</v>
      </c>
      <c r="X95" s="7">
        <f t="shared" si="90"/>
        <v>22.530799999999999</v>
      </c>
      <c r="Y95" s="17"/>
      <c r="Z95" s="12">
        <f t="shared" si="73"/>
        <v>46</v>
      </c>
      <c r="AA95" s="7">
        <f t="shared" si="91"/>
        <v>0.46</v>
      </c>
      <c r="AB95" s="7">
        <f t="shared" si="92"/>
        <v>1.38</v>
      </c>
      <c r="AC95" s="7">
        <f t="shared" si="93"/>
        <v>3.7949999999999999</v>
      </c>
      <c r="AD95" s="7">
        <f t="shared" si="94"/>
        <v>5.8650000000000002</v>
      </c>
      <c r="AE95" s="7">
        <f t="shared" si="95"/>
        <v>11.04</v>
      </c>
      <c r="AF95" s="7">
        <f t="shared" si="96"/>
        <v>23.46</v>
      </c>
      <c r="AG95" s="23"/>
      <c r="AH95" s="12">
        <f t="shared" si="74"/>
        <v>46</v>
      </c>
      <c r="AI95" s="21">
        <f>0.25*'table CONIFERES'!$AH95/100</f>
        <v>0.115</v>
      </c>
      <c r="AJ95" s="21">
        <f>0.75*'table CONIFERES'!AH95/100</f>
        <v>0.34499999999999997</v>
      </c>
      <c r="AK95" s="21">
        <f>2.06*'table CONIFERES'!AH95/100</f>
        <v>0.9476</v>
      </c>
      <c r="AL95" s="21">
        <f>3.19*'table CONIFERES'!AH95/100</f>
        <v>1.4674</v>
      </c>
      <c r="AM95" s="21">
        <f>6*'table CONIFERES'!AH95/100</f>
        <v>2.76</v>
      </c>
      <c r="AN95" s="21">
        <f>12.75*'table CONIFERES'!AH95/100</f>
        <v>5.8650000000000002</v>
      </c>
      <c r="AO95" s="21">
        <f>75*'table CONIFERES'!AH95/100</f>
        <v>34.5</v>
      </c>
      <c r="AP95" s="17"/>
      <c r="AQ95" s="12">
        <f t="shared" si="75"/>
        <v>46</v>
      </c>
      <c r="AR95" s="21">
        <f t="shared" si="97"/>
        <v>5.0599999999999999E-2</v>
      </c>
      <c r="AS95" s="21">
        <f t="shared" si="98"/>
        <v>0.15180000000000002</v>
      </c>
      <c r="AT95" s="21">
        <f t="shared" si="99"/>
        <v>0.42320000000000002</v>
      </c>
      <c r="AU95" s="21">
        <f t="shared" si="100"/>
        <v>0.65319999999999989</v>
      </c>
      <c r="AV95" s="21">
        <f t="shared" si="101"/>
        <v>1.2282</v>
      </c>
      <c r="AW95" s="21">
        <f t="shared" si="102"/>
        <v>2.6082000000000001</v>
      </c>
      <c r="AX95" s="21">
        <f t="shared" si="103"/>
        <v>15.331799999999998</v>
      </c>
      <c r="AY95" s="21">
        <f t="shared" si="104"/>
        <v>25.557600000000001</v>
      </c>
      <c r="BA95" s="12">
        <f t="shared" si="76"/>
        <v>46</v>
      </c>
      <c r="BB95" s="21">
        <f t="shared" si="105"/>
        <v>2.76E-2</v>
      </c>
      <c r="BC95" s="21">
        <f t="shared" si="106"/>
        <v>8.7400000000000005E-2</v>
      </c>
      <c r="BD95" s="21">
        <f t="shared" si="107"/>
        <v>0.23920000000000002</v>
      </c>
      <c r="BE95" s="21">
        <f t="shared" si="108"/>
        <v>0.36800000000000005</v>
      </c>
      <c r="BF95" s="21">
        <f t="shared" si="109"/>
        <v>0.69</v>
      </c>
      <c r="BG95" s="21">
        <f t="shared" si="110"/>
        <v>1.4674</v>
      </c>
      <c r="BH95" s="21">
        <f t="shared" si="111"/>
        <v>8.625</v>
      </c>
      <c r="BI95" s="21">
        <f t="shared" si="112"/>
        <v>14.375</v>
      </c>
      <c r="BJ95" s="21">
        <f t="shared" si="113"/>
        <v>20.125</v>
      </c>
      <c r="BK95" s="4"/>
      <c r="BL95" s="12">
        <f t="shared" si="77"/>
        <v>46</v>
      </c>
      <c r="BM95" s="3">
        <f t="shared" si="78"/>
        <v>1.84E-2</v>
      </c>
      <c r="BN95" s="3">
        <f t="shared" si="79"/>
        <v>5.5199999999999999E-2</v>
      </c>
      <c r="BO95" s="3">
        <f t="shared" si="80"/>
        <v>0.15180000000000002</v>
      </c>
      <c r="BP95" s="3">
        <f t="shared" si="81"/>
        <v>0.2346</v>
      </c>
      <c r="BQ95" s="3">
        <f t="shared" si="114"/>
        <v>0.44159999999999999</v>
      </c>
      <c r="BR95" s="3">
        <f t="shared" si="115"/>
        <v>0.93840000000000001</v>
      </c>
      <c r="BS95" s="3">
        <f t="shared" si="82"/>
        <v>5.52</v>
      </c>
      <c r="BT95" s="3">
        <f t="shared" si="83"/>
        <v>9.1999999999999993</v>
      </c>
      <c r="BU95" s="3">
        <f t="shared" si="84"/>
        <v>12.88</v>
      </c>
      <c r="BV95" s="3">
        <f t="shared" si="85"/>
        <v>16.559999999999999</v>
      </c>
      <c r="BW95" s="4"/>
    </row>
    <row r="96" spans="1:75" s="5" customFormat="1" x14ac:dyDescent="0.25">
      <c r="A96" s="12">
        <f t="shared" si="58"/>
        <v>46.5</v>
      </c>
      <c r="B96" s="11">
        <f t="shared" si="59"/>
        <v>46.5</v>
      </c>
      <c r="C96" s="16"/>
      <c r="D96" s="12">
        <f t="shared" si="60"/>
        <v>46.5</v>
      </c>
      <c r="E96" s="15">
        <f t="shared" si="61"/>
        <v>11.625</v>
      </c>
      <c r="F96" s="8">
        <f t="shared" si="62"/>
        <v>34.875</v>
      </c>
      <c r="G96" s="16"/>
      <c r="H96" s="12">
        <f t="shared" si="63"/>
        <v>46.5</v>
      </c>
      <c r="I96" s="9">
        <f t="shared" si="64"/>
        <v>3.7944</v>
      </c>
      <c r="J96" s="9">
        <f t="shared" si="65"/>
        <v>11.387849999999998</v>
      </c>
      <c r="K96" s="9">
        <f t="shared" si="66"/>
        <v>31.317749999999997</v>
      </c>
      <c r="L96" s="16"/>
      <c r="M96" s="12">
        <f t="shared" si="67"/>
        <v>46.5</v>
      </c>
      <c r="N96" s="7">
        <f t="shared" si="68"/>
        <v>1.86</v>
      </c>
      <c r="O96" s="7">
        <f t="shared" si="69"/>
        <v>5.58</v>
      </c>
      <c r="P96" s="7">
        <f t="shared" si="70"/>
        <v>15.345000000000001</v>
      </c>
      <c r="Q96" s="7">
        <f t="shared" si="71"/>
        <v>23.715</v>
      </c>
      <c r="R96" s="16"/>
      <c r="S96" s="12">
        <f t="shared" si="72"/>
        <v>46.5</v>
      </c>
      <c r="T96" s="7">
        <f t="shared" si="86"/>
        <v>0.9486</v>
      </c>
      <c r="U96" s="7">
        <f t="shared" si="87"/>
        <v>2.8457999999999997</v>
      </c>
      <c r="V96" s="7">
        <f t="shared" si="88"/>
        <v>7.8305999999999996</v>
      </c>
      <c r="W96" s="7">
        <f t="shared" si="89"/>
        <v>12.099300000000001</v>
      </c>
      <c r="X96" s="7">
        <f t="shared" si="90"/>
        <v>22.775699999999997</v>
      </c>
      <c r="Y96" s="17"/>
      <c r="Z96" s="12">
        <f t="shared" si="73"/>
        <v>46.5</v>
      </c>
      <c r="AA96" s="7">
        <f t="shared" si="91"/>
        <v>0.46500000000000002</v>
      </c>
      <c r="AB96" s="7">
        <f t="shared" si="92"/>
        <v>1.395</v>
      </c>
      <c r="AC96" s="7">
        <f t="shared" si="93"/>
        <v>3.8362500000000002</v>
      </c>
      <c r="AD96" s="7">
        <f t="shared" si="94"/>
        <v>5.92875</v>
      </c>
      <c r="AE96" s="7">
        <f t="shared" si="95"/>
        <v>11.16</v>
      </c>
      <c r="AF96" s="7">
        <f t="shared" si="96"/>
        <v>23.715</v>
      </c>
      <c r="AG96" s="23"/>
      <c r="AH96" s="12">
        <f t="shared" si="74"/>
        <v>46.5</v>
      </c>
      <c r="AI96" s="21">
        <f>0.25*'table CONIFERES'!$AH96/100</f>
        <v>0.11625000000000001</v>
      </c>
      <c r="AJ96" s="21">
        <f>0.75*'table CONIFERES'!AH96/100</f>
        <v>0.34875</v>
      </c>
      <c r="AK96" s="21">
        <f>2.06*'table CONIFERES'!AH96/100</f>
        <v>0.95790000000000008</v>
      </c>
      <c r="AL96" s="21">
        <f>3.19*'table CONIFERES'!AH96/100</f>
        <v>1.4833500000000002</v>
      </c>
      <c r="AM96" s="21">
        <f>6*'table CONIFERES'!AH96/100</f>
        <v>2.79</v>
      </c>
      <c r="AN96" s="21">
        <f>12.75*'table CONIFERES'!AH96/100</f>
        <v>5.92875</v>
      </c>
      <c r="AO96" s="21">
        <f>75*'table CONIFERES'!AH96/100</f>
        <v>34.875</v>
      </c>
      <c r="AP96" s="17"/>
      <c r="AQ96" s="12">
        <f t="shared" si="75"/>
        <v>46.5</v>
      </c>
      <c r="AR96" s="21">
        <f t="shared" si="97"/>
        <v>5.1150000000000001E-2</v>
      </c>
      <c r="AS96" s="21">
        <f t="shared" si="98"/>
        <v>0.15345</v>
      </c>
      <c r="AT96" s="21">
        <f t="shared" si="99"/>
        <v>0.42780000000000001</v>
      </c>
      <c r="AU96" s="21">
        <f t="shared" si="100"/>
        <v>0.6603</v>
      </c>
      <c r="AV96" s="21">
        <f t="shared" si="101"/>
        <v>1.2415499999999999</v>
      </c>
      <c r="AW96" s="21">
        <f t="shared" si="102"/>
        <v>2.6365499999999997</v>
      </c>
      <c r="AX96" s="21">
        <f t="shared" si="103"/>
        <v>15.49845</v>
      </c>
      <c r="AY96" s="21">
        <f t="shared" si="104"/>
        <v>25.8354</v>
      </c>
      <c r="BA96" s="12">
        <f t="shared" si="76"/>
        <v>46.5</v>
      </c>
      <c r="BB96" s="21">
        <f t="shared" si="105"/>
        <v>2.7900000000000001E-2</v>
      </c>
      <c r="BC96" s="21">
        <f t="shared" si="106"/>
        <v>8.8350000000000012E-2</v>
      </c>
      <c r="BD96" s="21">
        <f t="shared" si="107"/>
        <v>0.24179999999999999</v>
      </c>
      <c r="BE96" s="21">
        <f t="shared" si="108"/>
        <v>0.37200000000000005</v>
      </c>
      <c r="BF96" s="21">
        <f t="shared" si="109"/>
        <v>0.69750000000000001</v>
      </c>
      <c r="BG96" s="21">
        <f t="shared" si="110"/>
        <v>1.4833500000000002</v>
      </c>
      <c r="BH96" s="21">
        <f t="shared" si="111"/>
        <v>8.71875</v>
      </c>
      <c r="BI96" s="21">
        <f t="shared" si="112"/>
        <v>14.53125</v>
      </c>
      <c r="BJ96" s="21">
        <f t="shared" si="113"/>
        <v>20.34375</v>
      </c>
      <c r="BK96" s="4"/>
      <c r="BL96" s="12">
        <f t="shared" si="77"/>
        <v>46.5</v>
      </c>
      <c r="BM96" s="3">
        <f t="shared" si="78"/>
        <v>1.8600000000000002E-2</v>
      </c>
      <c r="BN96" s="3">
        <f t="shared" si="79"/>
        <v>5.5800000000000002E-2</v>
      </c>
      <c r="BO96" s="3">
        <f t="shared" si="80"/>
        <v>0.15345</v>
      </c>
      <c r="BP96" s="3">
        <f t="shared" si="81"/>
        <v>0.23715</v>
      </c>
      <c r="BQ96" s="3">
        <f t="shared" si="114"/>
        <v>0.44640000000000002</v>
      </c>
      <c r="BR96" s="3">
        <f t="shared" si="115"/>
        <v>0.9486</v>
      </c>
      <c r="BS96" s="3">
        <f t="shared" si="82"/>
        <v>5.58</v>
      </c>
      <c r="BT96" s="3">
        <f t="shared" si="83"/>
        <v>9.3000000000000007</v>
      </c>
      <c r="BU96" s="3">
        <f t="shared" si="84"/>
        <v>13.02</v>
      </c>
      <c r="BV96" s="3">
        <f t="shared" si="85"/>
        <v>16.739999999999998</v>
      </c>
      <c r="BW96" s="4"/>
    </row>
    <row r="97" spans="1:75" s="5" customFormat="1" x14ac:dyDescent="0.25">
      <c r="A97" s="12">
        <f t="shared" si="58"/>
        <v>47</v>
      </c>
      <c r="B97" s="11">
        <f t="shared" si="59"/>
        <v>47</v>
      </c>
      <c r="C97" s="16"/>
      <c r="D97" s="12">
        <f t="shared" si="60"/>
        <v>47</v>
      </c>
      <c r="E97" s="15">
        <f t="shared" si="61"/>
        <v>11.75</v>
      </c>
      <c r="F97" s="8">
        <f t="shared" si="62"/>
        <v>35.25</v>
      </c>
      <c r="G97" s="16"/>
      <c r="H97" s="12">
        <f t="shared" si="63"/>
        <v>47</v>
      </c>
      <c r="I97" s="9">
        <f t="shared" si="64"/>
        <v>3.8351999999999999</v>
      </c>
      <c r="J97" s="9">
        <f t="shared" si="65"/>
        <v>11.510299999999999</v>
      </c>
      <c r="K97" s="9">
        <f t="shared" si="66"/>
        <v>31.654499999999999</v>
      </c>
      <c r="L97" s="16"/>
      <c r="M97" s="12">
        <f t="shared" si="67"/>
        <v>47</v>
      </c>
      <c r="N97" s="7">
        <f t="shared" si="68"/>
        <v>1.88</v>
      </c>
      <c r="O97" s="7">
        <f t="shared" si="69"/>
        <v>5.64</v>
      </c>
      <c r="P97" s="7">
        <f t="shared" si="70"/>
        <v>15.51</v>
      </c>
      <c r="Q97" s="7">
        <f t="shared" si="71"/>
        <v>23.97</v>
      </c>
      <c r="R97" s="16"/>
      <c r="S97" s="12">
        <f t="shared" si="72"/>
        <v>47</v>
      </c>
      <c r="T97" s="7">
        <f t="shared" si="86"/>
        <v>0.95879999999999999</v>
      </c>
      <c r="U97" s="7">
        <f t="shared" si="87"/>
        <v>2.8763999999999998</v>
      </c>
      <c r="V97" s="7">
        <f t="shared" si="88"/>
        <v>7.9148000000000005</v>
      </c>
      <c r="W97" s="7">
        <f t="shared" si="89"/>
        <v>12.2294</v>
      </c>
      <c r="X97" s="7">
        <f t="shared" si="90"/>
        <v>23.020599999999998</v>
      </c>
      <c r="Y97" s="17"/>
      <c r="Z97" s="12">
        <f t="shared" si="73"/>
        <v>47</v>
      </c>
      <c r="AA97" s="7">
        <f t="shared" si="91"/>
        <v>0.47</v>
      </c>
      <c r="AB97" s="7">
        <f t="shared" si="92"/>
        <v>1.41</v>
      </c>
      <c r="AC97" s="7">
        <f t="shared" si="93"/>
        <v>3.8774999999999999</v>
      </c>
      <c r="AD97" s="7">
        <f t="shared" si="94"/>
        <v>5.9924999999999997</v>
      </c>
      <c r="AE97" s="7">
        <f t="shared" si="95"/>
        <v>11.28</v>
      </c>
      <c r="AF97" s="7">
        <f t="shared" si="96"/>
        <v>23.97</v>
      </c>
      <c r="AG97" s="23"/>
      <c r="AH97" s="12">
        <f t="shared" si="74"/>
        <v>47</v>
      </c>
      <c r="AI97" s="21">
        <f>0.25*'table CONIFERES'!$AH97/100</f>
        <v>0.11749999999999999</v>
      </c>
      <c r="AJ97" s="21">
        <f>0.75*'table CONIFERES'!AH97/100</f>
        <v>0.35249999999999998</v>
      </c>
      <c r="AK97" s="21">
        <f>2.06*'table CONIFERES'!AH97/100</f>
        <v>0.96820000000000006</v>
      </c>
      <c r="AL97" s="21">
        <f>3.19*'table CONIFERES'!AH97/100</f>
        <v>1.4993000000000001</v>
      </c>
      <c r="AM97" s="21">
        <f>6*'table CONIFERES'!AH97/100</f>
        <v>2.82</v>
      </c>
      <c r="AN97" s="21">
        <f>12.75*'table CONIFERES'!AH97/100</f>
        <v>5.9924999999999997</v>
      </c>
      <c r="AO97" s="21">
        <f>75*'table CONIFERES'!AH97/100</f>
        <v>35.25</v>
      </c>
      <c r="AP97" s="17"/>
      <c r="AQ97" s="12">
        <f t="shared" si="75"/>
        <v>47</v>
      </c>
      <c r="AR97" s="21">
        <f t="shared" si="97"/>
        <v>5.1699999999999996E-2</v>
      </c>
      <c r="AS97" s="21">
        <f t="shared" si="98"/>
        <v>0.15510000000000002</v>
      </c>
      <c r="AT97" s="21">
        <f t="shared" si="99"/>
        <v>0.43240000000000001</v>
      </c>
      <c r="AU97" s="21">
        <f t="shared" si="100"/>
        <v>0.66739999999999999</v>
      </c>
      <c r="AV97" s="21">
        <f t="shared" si="101"/>
        <v>1.2548999999999999</v>
      </c>
      <c r="AW97" s="21">
        <f t="shared" si="102"/>
        <v>2.6649000000000003</v>
      </c>
      <c r="AX97" s="21">
        <f t="shared" si="103"/>
        <v>15.665100000000001</v>
      </c>
      <c r="AY97" s="21">
        <f t="shared" si="104"/>
        <v>26.113200000000003</v>
      </c>
      <c r="BA97" s="12">
        <f t="shared" si="76"/>
        <v>47</v>
      </c>
      <c r="BB97" s="21">
        <f t="shared" si="105"/>
        <v>2.8199999999999999E-2</v>
      </c>
      <c r="BC97" s="21">
        <f t="shared" si="106"/>
        <v>8.929999999999999E-2</v>
      </c>
      <c r="BD97" s="21">
        <f t="shared" si="107"/>
        <v>0.24440000000000001</v>
      </c>
      <c r="BE97" s="21">
        <f t="shared" si="108"/>
        <v>0.376</v>
      </c>
      <c r="BF97" s="21">
        <f t="shared" si="109"/>
        <v>0.70499999999999996</v>
      </c>
      <c r="BG97" s="21">
        <f t="shared" si="110"/>
        <v>1.4993000000000001</v>
      </c>
      <c r="BH97" s="21">
        <f t="shared" si="111"/>
        <v>8.8125</v>
      </c>
      <c r="BI97" s="21">
        <f t="shared" si="112"/>
        <v>14.6875</v>
      </c>
      <c r="BJ97" s="21">
        <f t="shared" si="113"/>
        <v>20.5625</v>
      </c>
      <c r="BK97" s="4"/>
      <c r="BL97" s="12">
        <f t="shared" si="77"/>
        <v>47</v>
      </c>
      <c r="BM97" s="3">
        <f t="shared" si="78"/>
        <v>1.8800000000000001E-2</v>
      </c>
      <c r="BN97" s="3">
        <f t="shared" si="79"/>
        <v>5.6399999999999999E-2</v>
      </c>
      <c r="BO97" s="3">
        <f t="shared" si="80"/>
        <v>0.15510000000000002</v>
      </c>
      <c r="BP97" s="3">
        <f t="shared" si="81"/>
        <v>0.2397</v>
      </c>
      <c r="BQ97" s="3">
        <f t="shared" si="114"/>
        <v>0.45119999999999999</v>
      </c>
      <c r="BR97" s="3">
        <f t="shared" si="115"/>
        <v>0.95879999999999999</v>
      </c>
      <c r="BS97" s="3">
        <f t="shared" si="82"/>
        <v>5.64</v>
      </c>
      <c r="BT97" s="3">
        <f t="shared" si="83"/>
        <v>9.4</v>
      </c>
      <c r="BU97" s="3">
        <f t="shared" si="84"/>
        <v>13.16</v>
      </c>
      <c r="BV97" s="3">
        <f t="shared" si="85"/>
        <v>16.920000000000002</v>
      </c>
      <c r="BW97" s="4"/>
    </row>
    <row r="98" spans="1:75" s="5" customFormat="1" x14ac:dyDescent="0.25">
      <c r="A98" s="12">
        <f t="shared" si="58"/>
        <v>47.5</v>
      </c>
      <c r="B98" s="11">
        <f t="shared" si="59"/>
        <v>47.5</v>
      </c>
      <c r="C98" s="16"/>
      <c r="D98" s="12">
        <f t="shared" si="60"/>
        <v>47.5</v>
      </c>
      <c r="E98" s="15">
        <f t="shared" si="61"/>
        <v>11.875</v>
      </c>
      <c r="F98" s="8">
        <f t="shared" si="62"/>
        <v>35.625</v>
      </c>
      <c r="G98" s="16"/>
      <c r="H98" s="12">
        <f t="shared" si="63"/>
        <v>47.5</v>
      </c>
      <c r="I98" s="9">
        <f t="shared" si="64"/>
        <v>3.8760000000000003</v>
      </c>
      <c r="J98" s="9">
        <f t="shared" si="65"/>
        <v>11.632749999999998</v>
      </c>
      <c r="K98" s="9">
        <f t="shared" si="66"/>
        <v>31.991249999999994</v>
      </c>
      <c r="L98" s="16"/>
      <c r="M98" s="12">
        <f t="shared" si="67"/>
        <v>47.5</v>
      </c>
      <c r="N98" s="7">
        <f t="shared" si="68"/>
        <v>1.9</v>
      </c>
      <c r="O98" s="7">
        <f t="shared" si="69"/>
        <v>5.7</v>
      </c>
      <c r="P98" s="7">
        <f t="shared" si="70"/>
        <v>15.675000000000001</v>
      </c>
      <c r="Q98" s="7">
        <f t="shared" si="71"/>
        <v>24.225000000000001</v>
      </c>
      <c r="R98" s="16"/>
      <c r="S98" s="12">
        <f t="shared" si="72"/>
        <v>47.5</v>
      </c>
      <c r="T98" s="7">
        <f t="shared" si="86"/>
        <v>0.96900000000000008</v>
      </c>
      <c r="U98" s="7">
        <f t="shared" si="87"/>
        <v>2.907</v>
      </c>
      <c r="V98" s="7">
        <f t="shared" si="88"/>
        <v>7.9989999999999997</v>
      </c>
      <c r="W98" s="7">
        <f t="shared" si="89"/>
        <v>12.359500000000001</v>
      </c>
      <c r="X98" s="7">
        <f t="shared" si="90"/>
        <v>23.265499999999996</v>
      </c>
      <c r="Y98" s="17"/>
      <c r="Z98" s="12">
        <f t="shared" si="73"/>
        <v>47.5</v>
      </c>
      <c r="AA98" s="7">
        <f t="shared" si="91"/>
        <v>0.47499999999999998</v>
      </c>
      <c r="AB98" s="7">
        <f t="shared" si="92"/>
        <v>1.425</v>
      </c>
      <c r="AC98" s="7">
        <f t="shared" si="93"/>
        <v>3.9187500000000002</v>
      </c>
      <c r="AD98" s="7">
        <f t="shared" si="94"/>
        <v>6.0562500000000004</v>
      </c>
      <c r="AE98" s="7">
        <f t="shared" si="95"/>
        <v>11.4</v>
      </c>
      <c r="AF98" s="7">
        <f t="shared" si="96"/>
        <v>24.225000000000001</v>
      </c>
      <c r="AG98" s="23"/>
      <c r="AH98" s="12">
        <f t="shared" si="74"/>
        <v>47.5</v>
      </c>
      <c r="AI98" s="21">
        <f>0.25*'table CONIFERES'!$AH98/100</f>
        <v>0.11874999999999999</v>
      </c>
      <c r="AJ98" s="21">
        <f>0.75*'table CONIFERES'!AH98/100</f>
        <v>0.35625000000000001</v>
      </c>
      <c r="AK98" s="21">
        <f>2.06*'table CONIFERES'!AH98/100</f>
        <v>0.97850000000000004</v>
      </c>
      <c r="AL98" s="21">
        <f>3.19*'table CONIFERES'!AH98/100</f>
        <v>1.51525</v>
      </c>
      <c r="AM98" s="21">
        <f>6*'table CONIFERES'!AH98/100</f>
        <v>2.85</v>
      </c>
      <c r="AN98" s="21">
        <f>12.75*'table CONIFERES'!AH98/100</f>
        <v>6.0562500000000004</v>
      </c>
      <c r="AO98" s="21">
        <f>75*'table CONIFERES'!AH98/100</f>
        <v>35.625</v>
      </c>
      <c r="AP98" s="17"/>
      <c r="AQ98" s="12">
        <f t="shared" si="75"/>
        <v>47.5</v>
      </c>
      <c r="AR98" s="21">
        <f t="shared" si="97"/>
        <v>5.2249999999999998E-2</v>
      </c>
      <c r="AS98" s="21">
        <f t="shared" si="98"/>
        <v>0.15675</v>
      </c>
      <c r="AT98" s="21">
        <f t="shared" si="99"/>
        <v>0.43700000000000006</v>
      </c>
      <c r="AU98" s="21">
        <f t="shared" si="100"/>
        <v>0.67449999999999999</v>
      </c>
      <c r="AV98" s="21">
        <f t="shared" si="101"/>
        <v>1.2682500000000001</v>
      </c>
      <c r="AW98" s="21">
        <f t="shared" si="102"/>
        <v>2.6932499999999999</v>
      </c>
      <c r="AX98" s="21">
        <f t="shared" si="103"/>
        <v>15.83175</v>
      </c>
      <c r="AY98" s="21">
        <f t="shared" si="104"/>
        <v>26.390999999999998</v>
      </c>
      <c r="BA98" s="12">
        <f t="shared" si="76"/>
        <v>47.5</v>
      </c>
      <c r="BB98" s="21">
        <f t="shared" si="105"/>
        <v>2.8500000000000001E-2</v>
      </c>
      <c r="BC98" s="21">
        <f t="shared" si="106"/>
        <v>9.0249999999999997E-2</v>
      </c>
      <c r="BD98" s="21">
        <f t="shared" si="107"/>
        <v>0.247</v>
      </c>
      <c r="BE98" s="21">
        <f t="shared" si="108"/>
        <v>0.38</v>
      </c>
      <c r="BF98" s="21">
        <f t="shared" si="109"/>
        <v>0.71250000000000002</v>
      </c>
      <c r="BG98" s="21">
        <f t="shared" si="110"/>
        <v>1.51525</v>
      </c>
      <c r="BH98" s="21">
        <f t="shared" si="111"/>
        <v>8.90625</v>
      </c>
      <c r="BI98" s="21">
        <f t="shared" si="112"/>
        <v>14.84375</v>
      </c>
      <c r="BJ98" s="21">
        <f t="shared" si="113"/>
        <v>20.78125</v>
      </c>
      <c r="BK98" s="4"/>
      <c r="BL98" s="12">
        <f t="shared" si="77"/>
        <v>47.5</v>
      </c>
      <c r="BM98" s="3">
        <f t="shared" si="78"/>
        <v>1.9000000000000003E-2</v>
      </c>
      <c r="BN98" s="3">
        <f t="shared" si="79"/>
        <v>5.7000000000000002E-2</v>
      </c>
      <c r="BO98" s="3">
        <f t="shared" si="80"/>
        <v>0.15675</v>
      </c>
      <c r="BP98" s="3">
        <f t="shared" si="81"/>
        <v>0.24225000000000002</v>
      </c>
      <c r="BQ98" s="3">
        <f t="shared" si="114"/>
        <v>0.45600000000000002</v>
      </c>
      <c r="BR98" s="3">
        <f t="shared" si="115"/>
        <v>0.96900000000000008</v>
      </c>
      <c r="BS98" s="3">
        <f t="shared" si="82"/>
        <v>5.7</v>
      </c>
      <c r="BT98" s="3">
        <f t="shared" si="83"/>
        <v>9.5</v>
      </c>
      <c r="BU98" s="3">
        <f t="shared" si="84"/>
        <v>13.3</v>
      </c>
      <c r="BV98" s="3">
        <f t="shared" si="85"/>
        <v>17.100000000000001</v>
      </c>
      <c r="BW98" s="4"/>
    </row>
    <row r="99" spans="1:75" s="5" customFormat="1" x14ac:dyDescent="0.25">
      <c r="A99" s="12">
        <f t="shared" si="58"/>
        <v>48</v>
      </c>
      <c r="B99" s="11">
        <f t="shared" si="59"/>
        <v>48</v>
      </c>
      <c r="C99" s="16"/>
      <c r="D99" s="12">
        <f t="shared" si="60"/>
        <v>48</v>
      </c>
      <c r="E99" s="15">
        <f t="shared" si="61"/>
        <v>12</v>
      </c>
      <c r="F99" s="8">
        <f t="shared" si="62"/>
        <v>36</v>
      </c>
      <c r="G99" s="16"/>
      <c r="H99" s="12">
        <f t="shared" si="63"/>
        <v>48</v>
      </c>
      <c r="I99" s="9">
        <f t="shared" si="64"/>
        <v>3.9168000000000003</v>
      </c>
      <c r="J99" s="9">
        <f t="shared" si="65"/>
        <v>11.7552</v>
      </c>
      <c r="K99" s="9">
        <f t="shared" si="66"/>
        <v>32.327999999999996</v>
      </c>
      <c r="L99" s="16"/>
      <c r="M99" s="12">
        <f t="shared" si="67"/>
        <v>48</v>
      </c>
      <c r="N99" s="7">
        <f t="shared" si="68"/>
        <v>1.92</v>
      </c>
      <c r="O99" s="7">
        <f t="shared" si="69"/>
        <v>5.76</v>
      </c>
      <c r="P99" s="7">
        <f t="shared" si="70"/>
        <v>15.84</v>
      </c>
      <c r="Q99" s="7">
        <f t="shared" si="71"/>
        <v>24.48</v>
      </c>
      <c r="R99" s="16"/>
      <c r="S99" s="12">
        <f t="shared" si="72"/>
        <v>48</v>
      </c>
      <c r="T99" s="7">
        <f t="shared" si="86"/>
        <v>0.97920000000000007</v>
      </c>
      <c r="U99" s="7">
        <f t="shared" si="87"/>
        <v>2.9375999999999998</v>
      </c>
      <c r="V99" s="7">
        <f t="shared" si="88"/>
        <v>8.0831999999999997</v>
      </c>
      <c r="W99" s="7">
        <f t="shared" si="89"/>
        <v>12.489600000000001</v>
      </c>
      <c r="X99" s="7">
        <f t="shared" si="90"/>
        <v>23.510400000000001</v>
      </c>
      <c r="Y99" s="17"/>
      <c r="Z99" s="12">
        <f t="shared" si="73"/>
        <v>48</v>
      </c>
      <c r="AA99" s="7">
        <f t="shared" si="91"/>
        <v>0.48</v>
      </c>
      <c r="AB99" s="7">
        <f t="shared" si="92"/>
        <v>1.44</v>
      </c>
      <c r="AC99" s="7">
        <f t="shared" si="93"/>
        <v>3.96</v>
      </c>
      <c r="AD99" s="7">
        <f t="shared" si="94"/>
        <v>6.12</v>
      </c>
      <c r="AE99" s="7">
        <f t="shared" si="95"/>
        <v>11.52</v>
      </c>
      <c r="AF99" s="7">
        <f t="shared" si="96"/>
        <v>24.48</v>
      </c>
      <c r="AG99" s="23"/>
      <c r="AH99" s="12">
        <f t="shared" si="74"/>
        <v>48</v>
      </c>
      <c r="AI99" s="21">
        <f>0.25*'table CONIFERES'!$AH99/100</f>
        <v>0.12</v>
      </c>
      <c r="AJ99" s="21">
        <f>0.75*'table CONIFERES'!AH99/100</f>
        <v>0.36</v>
      </c>
      <c r="AK99" s="21">
        <f>2.06*'table CONIFERES'!AH99/100</f>
        <v>0.9887999999999999</v>
      </c>
      <c r="AL99" s="21">
        <f>3.19*'table CONIFERES'!AH99/100</f>
        <v>1.5312000000000001</v>
      </c>
      <c r="AM99" s="21">
        <f>6*'table CONIFERES'!AH99/100</f>
        <v>2.88</v>
      </c>
      <c r="AN99" s="21">
        <f>12.75*'table CONIFERES'!AH99/100</f>
        <v>6.12</v>
      </c>
      <c r="AO99" s="21">
        <f>75*'table CONIFERES'!AH99/100</f>
        <v>36</v>
      </c>
      <c r="AP99" s="17"/>
      <c r="AQ99" s="12">
        <f t="shared" si="75"/>
        <v>48</v>
      </c>
      <c r="AR99" s="21">
        <f t="shared" si="97"/>
        <v>5.28E-2</v>
      </c>
      <c r="AS99" s="21">
        <f t="shared" si="98"/>
        <v>0.15839999999999999</v>
      </c>
      <c r="AT99" s="21">
        <f t="shared" si="99"/>
        <v>0.44160000000000005</v>
      </c>
      <c r="AU99" s="21">
        <f t="shared" si="100"/>
        <v>0.68159999999999998</v>
      </c>
      <c r="AV99" s="21">
        <f t="shared" si="101"/>
        <v>1.2816000000000001</v>
      </c>
      <c r="AW99" s="21">
        <f t="shared" si="102"/>
        <v>2.7215999999999996</v>
      </c>
      <c r="AX99" s="21">
        <f t="shared" si="103"/>
        <v>15.998399999999998</v>
      </c>
      <c r="AY99" s="21">
        <f t="shared" si="104"/>
        <v>26.668800000000001</v>
      </c>
      <c r="BA99" s="12">
        <f t="shared" si="76"/>
        <v>48</v>
      </c>
      <c r="BB99" s="21">
        <f t="shared" si="105"/>
        <v>2.8799999999999999E-2</v>
      </c>
      <c r="BC99" s="21">
        <f t="shared" si="106"/>
        <v>9.1200000000000003E-2</v>
      </c>
      <c r="BD99" s="21">
        <f t="shared" si="107"/>
        <v>0.24960000000000002</v>
      </c>
      <c r="BE99" s="21">
        <f t="shared" si="108"/>
        <v>0.38400000000000006</v>
      </c>
      <c r="BF99" s="21">
        <f t="shared" si="109"/>
        <v>0.72</v>
      </c>
      <c r="BG99" s="21">
        <f t="shared" si="110"/>
        <v>1.5312000000000001</v>
      </c>
      <c r="BH99" s="21">
        <f t="shared" si="111"/>
        <v>9</v>
      </c>
      <c r="BI99" s="21">
        <f t="shared" si="112"/>
        <v>15</v>
      </c>
      <c r="BJ99" s="21">
        <f t="shared" si="113"/>
        <v>21</v>
      </c>
      <c r="BK99" s="4"/>
      <c r="BL99" s="12">
        <f t="shared" si="77"/>
        <v>48</v>
      </c>
      <c r="BM99" s="3">
        <f t="shared" si="78"/>
        <v>1.9199999999999998E-2</v>
      </c>
      <c r="BN99" s="3">
        <f t="shared" si="79"/>
        <v>5.7599999999999998E-2</v>
      </c>
      <c r="BO99" s="3">
        <f t="shared" si="80"/>
        <v>0.15839999999999999</v>
      </c>
      <c r="BP99" s="3">
        <f t="shared" si="81"/>
        <v>0.24480000000000002</v>
      </c>
      <c r="BQ99" s="3">
        <f t="shared" si="114"/>
        <v>0.46079999999999999</v>
      </c>
      <c r="BR99" s="3">
        <f t="shared" si="115"/>
        <v>0.97920000000000007</v>
      </c>
      <c r="BS99" s="3">
        <f t="shared" si="82"/>
        <v>5.76</v>
      </c>
      <c r="BT99" s="3">
        <f t="shared" si="83"/>
        <v>9.6</v>
      </c>
      <c r="BU99" s="3">
        <f t="shared" si="84"/>
        <v>13.44</v>
      </c>
      <c r="BV99" s="3">
        <f t="shared" si="85"/>
        <v>17.28</v>
      </c>
      <c r="BW99" s="4"/>
    </row>
    <row r="100" spans="1:75" s="5" customFormat="1" x14ac:dyDescent="0.25">
      <c r="A100" s="12">
        <f t="shared" si="58"/>
        <v>48.5</v>
      </c>
      <c r="B100" s="11">
        <f t="shared" si="59"/>
        <v>48.5</v>
      </c>
      <c r="C100" s="16"/>
      <c r="D100" s="12">
        <f t="shared" si="60"/>
        <v>48.5</v>
      </c>
      <c r="E100" s="15">
        <f t="shared" si="61"/>
        <v>12.125</v>
      </c>
      <c r="F100" s="8">
        <f t="shared" si="62"/>
        <v>36.375</v>
      </c>
      <c r="G100" s="16"/>
      <c r="H100" s="12">
        <f t="shared" si="63"/>
        <v>48.5</v>
      </c>
      <c r="I100" s="9">
        <f t="shared" si="64"/>
        <v>3.9575999999999998</v>
      </c>
      <c r="J100" s="9">
        <f t="shared" si="65"/>
        <v>11.877649999999999</v>
      </c>
      <c r="K100" s="9">
        <f t="shared" si="66"/>
        <v>32.664749999999998</v>
      </c>
      <c r="L100" s="16"/>
      <c r="M100" s="12">
        <f t="shared" si="67"/>
        <v>48.5</v>
      </c>
      <c r="N100" s="7">
        <f t="shared" si="68"/>
        <v>1.94</v>
      </c>
      <c r="O100" s="7">
        <f t="shared" si="69"/>
        <v>5.82</v>
      </c>
      <c r="P100" s="7">
        <f t="shared" si="70"/>
        <v>16.004999999999999</v>
      </c>
      <c r="Q100" s="7">
        <f t="shared" si="71"/>
        <v>24.734999999999999</v>
      </c>
      <c r="R100" s="16"/>
      <c r="S100" s="12">
        <f t="shared" si="72"/>
        <v>48.5</v>
      </c>
      <c r="T100" s="7">
        <f t="shared" si="86"/>
        <v>0.98939999999999995</v>
      </c>
      <c r="U100" s="7">
        <f t="shared" si="87"/>
        <v>2.9681999999999999</v>
      </c>
      <c r="V100" s="7">
        <f t="shared" si="88"/>
        <v>8.1674000000000007</v>
      </c>
      <c r="W100" s="7">
        <f t="shared" si="89"/>
        <v>12.6197</v>
      </c>
      <c r="X100" s="7">
        <f t="shared" si="90"/>
        <v>23.755299999999998</v>
      </c>
      <c r="Y100" s="17"/>
      <c r="Z100" s="12">
        <f t="shared" si="73"/>
        <v>48.5</v>
      </c>
      <c r="AA100" s="7">
        <f t="shared" si="91"/>
        <v>0.48499999999999999</v>
      </c>
      <c r="AB100" s="7">
        <f t="shared" si="92"/>
        <v>1.4550000000000001</v>
      </c>
      <c r="AC100" s="7">
        <f t="shared" si="93"/>
        <v>4.0012499999999998</v>
      </c>
      <c r="AD100" s="7">
        <f t="shared" si="94"/>
        <v>6.1837499999999999</v>
      </c>
      <c r="AE100" s="7">
        <f t="shared" si="95"/>
        <v>11.64</v>
      </c>
      <c r="AF100" s="7">
        <f t="shared" si="96"/>
        <v>24.734999999999999</v>
      </c>
      <c r="AG100" s="23"/>
      <c r="AH100" s="12">
        <f t="shared" si="74"/>
        <v>48.5</v>
      </c>
      <c r="AI100" s="21">
        <f>0.25*'table CONIFERES'!$AH100/100</f>
        <v>0.12125</v>
      </c>
      <c r="AJ100" s="21">
        <f>0.75*'table CONIFERES'!AH100/100</f>
        <v>0.36375000000000002</v>
      </c>
      <c r="AK100" s="21">
        <f>2.06*'table CONIFERES'!AH100/100</f>
        <v>0.99909999999999999</v>
      </c>
      <c r="AL100" s="21">
        <f>3.19*'table CONIFERES'!AH100/100</f>
        <v>1.54715</v>
      </c>
      <c r="AM100" s="21">
        <f>6*'table CONIFERES'!AH100/100</f>
        <v>2.91</v>
      </c>
      <c r="AN100" s="21">
        <f>12.75*'table CONIFERES'!AH100/100</f>
        <v>6.1837499999999999</v>
      </c>
      <c r="AO100" s="21">
        <f>75*'table CONIFERES'!AH100/100</f>
        <v>36.375</v>
      </c>
      <c r="AP100" s="17"/>
      <c r="AQ100" s="12">
        <f t="shared" si="75"/>
        <v>48.5</v>
      </c>
      <c r="AR100" s="21">
        <f t="shared" si="97"/>
        <v>5.3350000000000002E-2</v>
      </c>
      <c r="AS100" s="21">
        <f t="shared" si="98"/>
        <v>0.16005</v>
      </c>
      <c r="AT100" s="21">
        <f t="shared" si="99"/>
        <v>0.44620000000000004</v>
      </c>
      <c r="AU100" s="21">
        <f t="shared" si="100"/>
        <v>0.68869999999999987</v>
      </c>
      <c r="AV100" s="21">
        <f t="shared" si="101"/>
        <v>1.29495</v>
      </c>
      <c r="AW100" s="21">
        <f t="shared" si="102"/>
        <v>2.7499500000000001</v>
      </c>
      <c r="AX100" s="21">
        <f t="shared" si="103"/>
        <v>16.165049999999997</v>
      </c>
      <c r="AY100" s="21">
        <f t="shared" si="104"/>
        <v>26.946600000000004</v>
      </c>
      <c r="BA100" s="12">
        <f t="shared" si="76"/>
        <v>48.5</v>
      </c>
      <c r="BB100" s="21">
        <f t="shared" si="105"/>
        <v>2.9099999999999997E-2</v>
      </c>
      <c r="BC100" s="21">
        <f t="shared" si="106"/>
        <v>9.2149999999999996E-2</v>
      </c>
      <c r="BD100" s="21">
        <f t="shared" si="107"/>
        <v>0.25220000000000004</v>
      </c>
      <c r="BE100" s="21">
        <f t="shared" si="108"/>
        <v>0.38800000000000007</v>
      </c>
      <c r="BF100" s="21">
        <f t="shared" si="109"/>
        <v>0.72750000000000004</v>
      </c>
      <c r="BG100" s="21">
        <f t="shared" si="110"/>
        <v>1.54715</v>
      </c>
      <c r="BH100" s="21">
        <f t="shared" si="111"/>
        <v>9.09375</v>
      </c>
      <c r="BI100" s="21">
        <f t="shared" si="112"/>
        <v>15.15625</v>
      </c>
      <c r="BJ100" s="21">
        <f t="shared" si="113"/>
        <v>21.21875</v>
      </c>
      <c r="BK100" s="4"/>
      <c r="BL100" s="12">
        <f t="shared" si="77"/>
        <v>48.5</v>
      </c>
      <c r="BM100" s="3">
        <f t="shared" si="78"/>
        <v>1.9400000000000001E-2</v>
      </c>
      <c r="BN100" s="3">
        <f t="shared" si="79"/>
        <v>5.8199999999999995E-2</v>
      </c>
      <c r="BO100" s="3">
        <f t="shared" si="80"/>
        <v>0.16005</v>
      </c>
      <c r="BP100" s="3">
        <f t="shared" si="81"/>
        <v>0.24734999999999999</v>
      </c>
      <c r="BQ100" s="3">
        <f t="shared" si="114"/>
        <v>0.46559999999999996</v>
      </c>
      <c r="BR100" s="3">
        <f t="shared" si="115"/>
        <v>0.98939999999999995</v>
      </c>
      <c r="BS100" s="3">
        <f t="shared" si="82"/>
        <v>5.82</v>
      </c>
      <c r="BT100" s="3">
        <f t="shared" si="83"/>
        <v>9.6999999999999993</v>
      </c>
      <c r="BU100" s="3">
        <f t="shared" si="84"/>
        <v>13.58</v>
      </c>
      <c r="BV100" s="3">
        <f t="shared" si="85"/>
        <v>17.46</v>
      </c>
      <c r="BW100" s="4"/>
    </row>
    <row r="101" spans="1:75" s="5" customFormat="1" x14ac:dyDescent="0.25">
      <c r="A101" s="12">
        <f t="shared" si="58"/>
        <v>49</v>
      </c>
      <c r="B101" s="11">
        <f t="shared" si="59"/>
        <v>49</v>
      </c>
      <c r="C101" s="16"/>
      <c r="D101" s="12">
        <f t="shared" si="60"/>
        <v>49</v>
      </c>
      <c r="E101" s="15">
        <f t="shared" si="61"/>
        <v>12.25</v>
      </c>
      <c r="F101" s="8">
        <f t="shared" si="62"/>
        <v>36.75</v>
      </c>
      <c r="G101" s="16"/>
      <c r="H101" s="12">
        <f t="shared" si="63"/>
        <v>49</v>
      </c>
      <c r="I101" s="9">
        <f t="shared" si="64"/>
        <v>3.9984000000000002</v>
      </c>
      <c r="J101" s="9">
        <f t="shared" si="65"/>
        <v>12.0001</v>
      </c>
      <c r="K101" s="9">
        <f t="shared" si="66"/>
        <v>33.001499999999993</v>
      </c>
      <c r="L101" s="16"/>
      <c r="M101" s="12">
        <f t="shared" si="67"/>
        <v>49</v>
      </c>
      <c r="N101" s="7">
        <f t="shared" si="68"/>
        <v>1.96</v>
      </c>
      <c r="O101" s="7">
        <f t="shared" si="69"/>
        <v>5.88</v>
      </c>
      <c r="P101" s="7">
        <f t="shared" si="70"/>
        <v>16.170000000000002</v>
      </c>
      <c r="Q101" s="7">
        <f t="shared" si="71"/>
        <v>24.99</v>
      </c>
      <c r="R101" s="16"/>
      <c r="S101" s="12">
        <f t="shared" si="72"/>
        <v>49</v>
      </c>
      <c r="T101" s="7">
        <f t="shared" si="86"/>
        <v>0.99960000000000004</v>
      </c>
      <c r="U101" s="7">
        <f t="shared" si="87"/>
        <v>2.9988000000000001</v>
      </c>
      <c r="V101" s="7">
        <f t="shared" si="88"/>
        <v>8.2515999999999998</v>
      </c>
      <c r="W101" s="7">
        <f t="shared" si="89"/>
        <v>12.7498</v>
      </c>
      <c r="X101" s="7">
        <f t="shared" si="90"/>
        <v>24.0002</v>
      </c>
      <c r="Y101" s="17"/>
      <c r="Z101" s="12">
        <f t="shared" si="73"/>
        <v>49</v>
      </c>
      <c r="AA101" s="7">
        <f t="shared" si="91"/>
        <v>0.49</v>
      </c>
      <c r="AB101" s="7">
        <f t="shared" si="92"/>
        <v>1.47</v>
      </c>
      <c r="AC101" s="7">
        <f t="shared" si="93"/>
        <v>4.0425000000000004</v>
      </c>
      <c r="AD101" s="7">
        <f t="shared" si="94"/>
        <v>6.2474999999999996</v>
      </c>
      <c r="AE101" s="7">
        <f t="shared" si="95"/>
        <v>11.76</v>
      </c>
      <c r="AF101" s="7">
        <f t="shared" si="96"/>
        <v>24.99</v>
      </c>
      <c r="AG101" s="23"/>
      <c r="AH101" s="12">
        <f t="shared" si="74"/>
        <v>49</v>
      </c>
      <c r="AI101" s="21">
        <f>0.25*'table CONIFERES'!$AH101/100</f>
        <v>0.1225</v>
      </c>
      <c r="AJ101" s="21">
        <f>0.75*'table CONIFERES'!AH101/100</f>
        <v>0.36749999999999999</v>
      </c>
      <c r="AK101" s="21">
        <f>2.06*'table CONIFERES'!AH101/100</f>
        <v>1.0094000000000001</v>
      </c>
      <c r="AL101" s="21">
        <f>3.19*'table CONIFERES'!AH101/100</f>
        <v>1.5630999999999999</v>
      </c>
      <c r="AM101" s="21">
        <f>6*'table CONIFERES'!AH101/100</f>
        <v>2.94</v>
      </c>
      <c r="AN101" s="21">
        <f>12.75*'table CONIFERES'!AH101/100</f>
        <v>6.2474999999999996</v>
      </c>
      <c r="AO101" s="21">
        <f>75*'table CONIFERES'!AH101/100</f>
        <v>36.75</v>
      </c>
      <c r="AP101" s="17"/>
      <c r="AQ101" s="12">
        <f t="shared" si="75"/>
        <v>49</v>
      </c>
      <c r="AR101" s="21">
        <f t="shared" si="97"/>
        <v>5.3899999999999997E-2</v>
      </c>
      <c r="AS101" s="21">
        <f t="shared" si="98"/>
        <v>0.16170000000000001</v>
      </c>
      <c r="AT101" s="21">
        <f t="shared" si="99"/>
        <v>0.45080000000000003</v>
      </c>
      <c r="AU101" s="21">
        <f t="shared" si="100"/>
        <v>0.69579999999999997</v>
      </c>
      <c r="AV101" s="21">
        <f t="shared" si="101"/>
        <v>1.3082999999999998</v>
      </c>
      <c r="AW101" s="21">
        <f t="shared" si="102"/>
        <v>2.7782999999999998</v>
      </c>
      <c r="AX101" s="21">
        <f t="shared" si="103"/>
        <v>16.331699999999998</v>
      </c>
      <c r="AY101" s="21">
        <f t="shared" si="104"/>
        <v>27.224399999999999</v>
      </c>
      <c r="BA101" s="12">
        <f t="shared" si="76"/>
        <v>49</v>
      </c>
      <c r="BB101" s="21">
        <f t="shared" si="105"/>
        <v>2.9399999999999999E-2</v>
      </c>
      <c r="BC101" s="21">
        <f t="shared" si="106"/>
        <v>9.3100000000000002E-2</v>
      </c>
      <c r="BD101" s="21">
        <f t="shared" si="107"/>
        <v>0.25480000000000003</v>
      </c>
      <c r="BE101" s="21">
        <f t="shared" si="108"/>
        <v>0.39200000000000002</v>
      </c>
      <c r="BF101" s="21">
        <f t="shared" si="109"/>
        <v>0.73499999999999999</v>
      </c>
      <c r="BG101" s="21">
        <f t="shared" si="110"/>
        <v>1.5630999999999999</v>
      </c>
      <c r="BH101" s="21">
        <f t="shared" si="111"/>
        <v>9.1875</v>
      </c>
      <c r="BI101" s="21">
        <f t="shared" si="112"/>
        <v>15.3125</v>
      </c>
      <c r="BJ101" s="21">
        <f t="shared" si="113"/>
        <v>21.4375</v>
      </c>
      <c r="BK101" s="4"/>
      <c r="BL101" s="12">
        <f t="shared" si="77"/>
        <v>49</v>
      </c>
      <c r="BM101" s="3">
        <f t="shared" si="78"/>
        <v>1.9599999999999999E-2</v>
      </c>
      <c r="BN101" s="3">
        <f t="shared" si="79"/>
        <v>5.8799999999999998E-2</v>
      </c>
      <c r="BO101" s="3">
        <f t="shared" si="80"/>
        <v>0.16170000000000001</v>
      </c>
      <c r="BP101" s="3">
        <f t="shared" si="81"/>
        <v>0.24990000000000001</v>
      </c>
      <c r="BQ101" s="3">
        <f t="shared" si="114"/>
        <v>0.47039999999999998</v>
      </c>
      <c r="BR101" s="3">
        <f t="shared" si="115"/>
        <v>0.99960000000000004</v>
      </c>
      <c r="BS101" s="3">
        <f t="shared" si="82"/>
        <v>5.88</v>
      </c>
      <c r="BT101" s="3">
        <f t="shared" si="83"/>
        <v>9.8000000000000007</v>
      </c>
      <c r="BU101" s="3">
        <f t="shared" si="84"/>
        <v>13.72</v>
      </c>
      <c r="BV101" s="3">
        <f t="shared" si="85"/>
        <v>17.64</v>
      </c>
      <c r="BW101" s="4"/>
    </row>
    <row r="102" spans="1:75" x14ac:dyDescent="0.25">
      <c r="A102" s="12">
        <f t="shared" si="58"/>
        <v>49.5</v>
      </c>
      <c r="B102" s="11">
        <f t="shared" si="59"/>
        <v>49.5</v>
      </c>
      <c r="C102" s="31"/>
      <c r="D102" s="12">
        <f t="shared" si="60"/>
        <v>49.5</v>
      </c>
      <c r="E102" s="15">
        <f t="shared" si="61"/>
        <v>12.375</v>
      </c>
      <c r="F102" s="8">
        <f t="shared" si="62"/>
        <v>37.125</v>
      </c>
      <c r="G102" s="31"/>
      <c r="H102" s="12">
        <f t="shared" si="63"/>
        <v>49.5</v>
      </c>
      <c r="I102" s="9">
        <f t="shared" si="64"/>
        <v>4.0392000000000001</v>
      </c>
      <c r="J102" s="9">
        <f t="shared" si="65"/>
        <v>12.122549999999999</v>
      </c>
      <c r="K102" s="9">
        <f t="shared" si="66"/>
        <v>33.338249999999995</v>
      </c>
      <c r="L102" s="31"/>
      <c r="M102" s="12">
        <f t="shared" si="67"/>
        <v>49.5</v>
      </c>
      <c r="N102" s="7">
        <f t="shared" si="68"/>
        <v>1.98</v>
      </c>
      <c r="O102" s="7">
        <f t="shared" si="69"/>
        <v>5.94</v>
      </c>
      <c r="P102" s="7">
        <f t="shared" si="70"/>
        <v>16.335000000000001</v>
      </c>
      <c r="Q102" s="7">
        <f t="shared" si="71"/>
        <v>25.245000000000001</v>
      </c>
      <c r="R102" s="31"/>
      <c r="S102" s="12">
        <f t="shared" si="72"/>
        <v>49.5</v>
      </c>
      <c r="T102" s="7">
        <f t="shared" si="86"/>
        <v>1.0098</v>
      </c>
      <c r="U102" s="7">
        <f t="shared" si="87"/>
        <v>3.0293999999999999</v>
      </c>
      <c r="V102" s="7">
        <f t="shared" si="88"/>
        <v>8.3358000000000008</v>
      </c>
      <c r="W102" s="7">
        <f t="shared" si="89"/>
        <v>12.879899999999999</v>
      </c>
      <c r="X102" s="7">
        <f t="shared" si="90"/>
        <v>24.245099999999997</v>
      </c>
      <c r="Z102" s="12">
        <f t="shared" si="73"/>
        <v>49.5</v>
      </c>
      <c r="AA102" s="7">
        <f t="shared" si="91"/>
        <v>0.495</v>
      </c>
      <c r="AB102" s="7">
        <f t="shared" si="92"/>
        <v>1.4850000000000001</v>
      </c>
      <c r="AC102" s="7">
        <f t="shared" si="93"/>
        <v>4.0837500000000002</v>
      </c>
      <c r="AD102" s="7">
        <f t="shared" si="94"/>
        <v>6.3112500000000002</v>
      </c>
      <c r="AE102" s="7">
        <f t="shared" si="95"/>
        <v>11.88</v>
      </c>
      <c r="AF102" s="7">
        <f t="shared" si="96"/>
        <v>25.245000000000001</v>
      </c>
      <c r="AG102" s="23"/>
      <c r="AH102" s="12">
        <f t="shared" si="74"/>
        <v>49.5</v>
      </c>
      <c r="AI102" s="21">
        <f>0.25*'table CONIFERES'!$AH102/100</f>
        <v>0.12375</v>
      </c>
      <c r="AJ102" s="21">
        <f>0.75*'table CONIFERES'!AH102/100</f>
        <v>0.37125000000000002</v>
      </c>
      <c r="AK102" s="21">
        <f>2.06*'table CONIFERES'!AH102/100</f>
        <v>1.0197000000000001</v>
      </c>
      <c r="AL102" s="21">
        <f>3.19*'table CONIFERES'!AH102/100</f>
        <v>1.5790500000000001</v>
      </c>
      <c r="AM102" s="21">
        <f>6*'table CONIFERES'!AH102/100</f>
        <v>2.97</v>
      </c>
      <c r="AN102" s="21">
        <f>12.75*'table CONIFERES'!AH102/100</f>
        <v>6.3112500000000002</v>
      </c>
      <c r="AO102" s="21">
        <f>75*'table CONIFERES'!AH102/100</f>
        <v>37.125</v>
      </c>
      <c r="AQ102" s="12">
        <f t="shared" si="75"/>
        <v>49.5</v>
      </c>
      <c r="AR102" s="21">
        <f t="shared" si="97"/>
        <v>5.4450000000000005E-2</v>
      </c>
      <c r="AS102" s="21">
        <f t="shared" si="98"/>
        <v>0.16335</v>
      </c>
      <c r="AT102" s="21">
        <f t="shared" si="99"/>
        <v>0.45539999999999997</v>
      </c>
      <c r="AU102" s="21">
        <f t="shared" si="100"/>
        <v>0.70289999999999997</v>
      </c>
      <c r="AV102" s="21">
        <f t="shared" si="101"/>
        <v>1.32165</v>
      </c>
      <c r="AW102" s="21">
        <f t="shared" si="102"/>
        <v>2.8066500000000003</v>
      </c>
      <c r="AX102" s="21">
        <f t="shared" si="103"/>
        <v>16.498349999999999</v>
      </c>
      <c r="AY102" s="21">
        <f t="shared" si="104"/>
        <v>27.502200000000002</v>
      </c>
      <c r="BA102" s="12">
        <f t="shared" si="76"/>
        <v>49.5</v>
      </c>
      <c r="BB102" s="21">
        <f t="shared" si="105"/>
        <v>2.9699999999999997E-2</v>
      </c>
      <c r="BC102" s="21">
        <f t="shared" si="106"/>
        <v>9.4049999999999995E-2</v>
      </c>
      <c r="BD102" s="21">
        <f t="shared" si="107"/>
        <v>0.25740000000000002</v>
      </c>
      <c r="BE102" s="21">
        <f t="shared" si="108"/>
        <v>0.39600000000000002</v>
      </c>
      <c r="BF102" s="21">
        <f t="shared" si="109"/>
        <v>0.74250000000000005</v>
      </c>
      <c r="BG102" s="21">
        <f t="shared" si="110"/>
        <v>1.5790500000000001</v>
      </c>
      <c r="BH102" s="21">
        <f t="shared" si="111"/>
        <v>9.28125</v>
      </c>
      <c r="BI102" s="21">
        <f t="shared" si="112"/>
        <v>15.46875</v>
      </c>
      <c r="BJ102" s="21">
        <f t="shared" si="113"/>
        <v>21.65625</v>
      </c>
      <c r="BL102" s="12">
        <f t="shared" si="77"/>
        <v>49.5</v>
      </c>
      <c r="BM102" s="3">
        <f t="shared" si="78"/>
        <v>1.9799999999999998E-2</v>
      </c>
      <c r="BN102" s="3">
        <f t="shared" si="79"/>
        <v>5.9399999999999994E-2</v>
      </c>
      <c r="BO102" s="3">
        <f t="shared" si="80"/>
        <v>0.16335</v>
      </c>
      <c r="BP102" s="3">
        <f t="shared" si="81"/>
        <v>0.25245000000000001</v>
      </c>
      <c r="BQ102" s="3">
        <f t="shared" si="114"/>
        <v>0.47519999999999996</v>
      </c>
      <c r="BR102" s="3">
        <f t="shared" si="115"/>
        <v>1.0098</v>
      </c>
      <c r="BS102" s="3">
        <f t="shared" si="82"/>
        <v>5.94</v>
      </c>
      <c r="BT102" s="3">
        <f t="shared" si="83"/>
        <v>9.9</v>
      </c>
      <c r="BU102" s="3">
        <f t="shared" si="84"/>
        <v>13.86</v>
      </c>
      <c r="BV102" s="3">
        <f t="shared" si="85"/>
        <v>17.82</v>
      </c>
    </row>
    <row r="103" spans="1:75" x14ac:dyDescent="0.25">
      <c r="A103" s="12">
        <f t="shared" si="58"/>
        <v>50</v>
      </c>
      <c r="B103" s="11">
        <f t="shared" si="59"/>
        <v>50</v>
      </c>
      <c r="C103" s="31"/>
      <c r="D103" s="12">
        <f t="shared" si="60"/>
        <v>50</v>
      </c>
      <c r="E103" s="15">
        <f t="shared" si="61"/>
        <v>12.5</v>
      </c>
      <c r="F103" s="8">
        <f t="shared" si="62"/>
        <v>37.5</v>
      </c>
      <c r="G103" s="31"/>
      <c r="H103" s="12">
        <f t="shared" si="63"/>
        <v>50</v>
      </c>
      <c r="I103" s="9">
        <f t="shared" si="64"/>
        <v>4.08</v>
      </c>
      <c r="J103" s="9">
        <f t="shared" si="65"/>
        <v>12.244999999999999</v>
      </c>
      <c r="K103" s="9">
        <f t="shared" si="66"/>
        <v>33.674999999999997</v>
      </c>
      <c r="L103" s="31"/>
      <c r="M103" s="12">
        <f t="shared" si="67"/>
        <v>50</v>
      </c>
      <c r="N103" s="7">
        <f t="shared" si="68"/>
        <v>2</v>
      </c>
      <c r="O103" s="7">
        <f t="shared" si="69"/>
        <v>6</v>
      </c>
      <c r="P103" s="7">
        <f t="shared" si="70"/>
        <v>16.5</v>
      </c>
      <c r="Q103" s="7">
        <f t="shared" si="71"/>
        <v>25.5</v>
      </c>
      <c r="R103" s="31"/>
      <c r="S103" s="12">
        <f t="shared" si="72"/>
        <v>50</v>
      </c>
      <c r="T103" s="7">
        <f t="shared" si="86"/>
        <v>1.02</v>
      </c>
      <c r="U103" s="7">
        <f t="shared" si="87"/>
        <v>3.06</v>
      </c>
      <c r="V103" s="7">
        <f t="shared" si="88"/>
        <v>8.42</v>
      </c>
      <c r="W103" s="7">
        <f t="shared" si="89"/>
        <v>13.01</v>
      </c>
      <c r="X103" s="7">
        <f t="shared" si="90"/>
        <v>24.49</v>
      </c>
      <c r="Z103" s="12">
        <f t="shared" si="73"/>
        <v>50</v>
      </c>
      <c r="AA103" s="7">
        <f t="shared" si="91"/>
        <v>0.5</v>
      </c>
      <c r="AB103" s="7">
        <f t="shared" si="92"/>
        <v>1.5</v>
      </c>
      <c r="AC103" s="7">
        <f t="shared" si="93"/>
        <v>4.125</v>
      </c>
      <c r="AD103" s="7">
        <f t="shared" si="94"/>
        <v>6.375</v>
      </c>
      <c r="AE103" s="7">
        <f t="shared" si="95"/>
        <v>12</v>
      </c>
      <c r="AF103" s="7">
        <f t="shared" si="96"/>
        <v>25.5</v>
      </c>
      <c r="AG103" s="23"/>
      <c r="AH103" s="12">
        <f t="shared" si="74"/>
        <v>50</v>
      </c>
      <c r="AI103" s="21">
        <f>0.25*'table CONIFERES'!$AH103/100</f>
        <v>0.125</v>
      </c>
      <c r="AJ103" s="21">
        <f>0.75*'table CONIFERES'!AH103/100</f>
        <v>0.375</v>
      </c>
      <c r="AK103" s="21">
        <f>2.06*'table CONIFERES'!AH103/100</f>
        <v>1.03</v>
      </c>
      <c r="AL103" s="21">
        <f>3.19*'table CONIFERES'!AH103/100</f>
        <v>1.595</v>
      </c>
      <c r="AM103" s="21">
        <f>6*'table CONIFERES'!AH103/100</f>
        <v>3</v>
      </c>
      <c r="AN103" s="21">
        <f>12.75*'table CONIFERES'!AH103/100</f>
        <v>6.375</v>
      </c>
      <c r="AO103" s="21">
        <f>75*'table CONIFERES'!AH103/100</f>
        <v>37.5</v>
      </c>
      <c r="AQ103" s="12">
        <f t="shared" si="75"/>
        <v>50</v>
      </c>
      <c r="AR103" s="21">
        <f t="shared" si="97"/>
        <v>5.5E-2</v>
      </c>
      <c r="AS103" s="21">
        <f t="shared" si="98"/>
        <v>0.16500000000000001</v>
      </c>
      <c r="AT103" s="21">
        <f t="shared" si="99"/>
        <v>0.46</v>
      </c>
      <c r="AU103" s="21">
        <f t="shared" si="100"/>
        <v>0.71</v>
      </c>
      <c r="AV103" s="21">
        <f t="shared" si="101"/>
        <v>1.335</v>
      </c>
      <c r="AW103" s="21">
        <f t="shared" si="102"/>
        <v>2.835</v>
      </c>
      <c r="AX103" s="21">
        <f t="shared" si="103"/>
        <v>16.664999999999999</v>
      </c>
      <c r="AY103" s="21">
        <f t="shared" si="104"/>
        <v>27.78</v>
      </c>
      <c r="BA103" s="12">
        <f t="shared" si="76"/>
        <v>50</v>
      </c>
      <c r="BB103" s="21">
        <f t="shared" si="105"/>
        <v>0.03</v>
      </c>
      <c r="BC103" s="21">
        <f t="shared" si="106"/>
        <v>9.5000000000000001E-2</v>
      </c>
      <c r="BD103" s="21">
        <f t="shared" si="107"/>
        <v>0.26</v>
      </c>
      <c r="BE103" s="21">
        <f t="shared" si="108"/>
        <v>0.4</v>
      </c>
      <c r="BF103" s="21">
        <f t="shared" si="109"/>
        <v>0.75</v>
      </c>
      <c r="BG103" s="21">
        <f t="shared" si="110"/>
        <v>1.595</v>
      </c>
      <c r="BH103" s="21">
        <f t="shared" si="111"/>
        <v>9.375</v>
      </c>
      <c r="BI103" s="21">
        <f t="shared" si="112"/>
        <v>15.625</v>
      </c>
      <c r="BJ103" s="21">
        <f t="shared" si="113"/>
        <v>21.875</v>
      </c>
      <c r="BL103" s="12">
        <f t="shared" si="77"/>
        <v>50</v>
      </c>
      <c r="BM103" s="3">
        <f t="shared" si="78"/>
        <v>0.02</v>
      </c>
      <c r="BN103" s="3">
        <f t="shared" si="79"/>
        <v>0.06</v>
      </c>
      <c r="BO103" s="3">
        <f t="shared" si="80"/>
        <v>0.16500000000000001</v>
      </c>
      <c r="BP103" s="3">
        <f t="shared" si="81"/>
        <v>0.255</v>
      </c>
      <c r="BQ103" s="3">
        <f t="shared" si="114"/>
        <v>0.48</v>
      </c>
      <c r="BR103" s="3">
        <f t="shared" si="115"/>
        <v>1.02</v>
      </c>
      <c r="BS103" s="3">
        <f t="shared" si="82"/>
        <v>6</v>
      </c>
      <c r="BT103" s="3">
        <f t="shared" si="83"/>
        <v>10</v>
      </c>
      <c r="BU103" s="3">
        <f t="shared" si="84"/>
        <v>14</v>
      </c>
      <c r="BV103" s="3">
        <f t="shared" si="85"/>
        <v>18</v>
      </c>
    </row>
    <row r="104" spans="1:75" x14ac:dyDescent="0.25">
      <c r="A104" s="12">
        <f t="shared" si="58"/>
        <v>50.5</v>
      </c>
      <c r="B104" s="11">
        <f t="shared" si="59"/>
        <v>50.5</v>
      </c>
      <c r="C104" s="31"/>
      <c r="D104" s="12">
        <f t="shared" si="60"/>
        <v>50.5</v>
      </c>
      <c r="E104" s="15">
        <f t="shared" si="61"/>
        <v>12.625</v>
      </c>
      <c r="F104" s="8">
        <f t="shared" si="62"/>
        <v>37.875</v>
      </c>
      <c r="G104" s="31"/>
      <c r="H104" s="12">
        <f t="shared" si="63"/>
        <v>50.5</v>
      </c>
      <c r="I104" s="9">
        <f t="shared" si="64"/>
        <v>4.1208</v>
      </c>
      <c r="J104" s="9">
        <f t="shared" si="65"/>
        <v>12.367449999999998</v>
      </c>
      <c r="K104" s="9">
        <f t="shared" si="66"/>
        <v>34.011749999999999</v>
      </c>
      <c r="L104" s="31"/>
      <c r="M104" s="12">
        <f t="shared" si="67"/>
        <v>50.5</v>
      </c>
      <c r="N104" s="7">
        <f t="shared" si="68"/>
        <v>2.02</v>
      </c>
      <c r="O104" s="7">
        <f t="shared" si="69"/>
        <v>6.06</v>
      </c>
      <c r="P104" s="7">
        <f t="shared" si="70"/>
        <v>16.664999999999999</v>
      </c>
      <c r="Q104" s="7">
        <f t="shared" si="71"/>
        <v>25.754999999999999</v>
      </c>
      <c r="R104" s="31"/>
      <c r="S104" s="12">
        <f t="shared" si="72"/>
        <v>50.5</v>
      </c>
      <c r="T104" s="7">
        <f t="shared" si="86"/>
        <v>1.0302</v>
      </c>
      <c r="U104" s="7">
        <f t="shared" si="87"/>
        <v>3.0906000000000002</v>
      </c>
      <c r="V104" s="7">
        <f t="shared" si="88"/>
        <v>8.5041999999999991</v>
      </c>
      <c r="W104" s="7">
        <f t="shared" si="89"/>
        <v>13.1401</v>
      </c>
      <c r="X104" s="7">
        <f t="shared" si="90"/>
        <v>24.734899999999996</v>
      </c>
      <c r="Z104" s="12">
        <f t="shared" si="73"/>
        <v>50.5</v>
      </c>
      <c r="AA104" s="7">
        <f t="shared" si="91"/>
        <v>0.505</v>
      </c>
      <c r="AB104" s="7">
        <f t="shared" si="92"/>
        <v>1.5149999999999999</v>
      </c>
      <c r="AC104" s="7">
        <f t="shared" si="93"/>
        <v>4.1662499999999998</v>
      </c>
      <c r="AD104" s="7">
        <f t="shared" si="94"/>
        <v>6.4387499999999998</v>
      </c>
      <c r="AE104" s="7">
        <f t="shared" si="95"/>
        <v>12.12</v>
      </c>
      <c r="AF104" s="7">
        <f t="shared" si="96"/>
        <v>25.754999999999999</v>
      </c>
      <c r="AG104" s="23"/>
      <c r="AH104" s="12">
        <f t="shared" si="74"/>
        <v>50.5</v>
      </c>
      <c r="AI104" s="21">
        <f>0.25*'table CONIFERES'!$AH104/100</f>
        <v>0.12625</v>
      </c>
      <c r="AJ104" s="21">
        <f>0.75*'table CONIFERES'!AH104/100</f>
        <v>0.37874999999999998</v>
      </c>
      <c r="AK104" s="21">
        <f>2.06*'table CONIFERES'!AH104/100</f>
        <v>1.0403</v>
      </c>
      <c r="AL104" s="21">
        <f>3.19*'table CONIFERES'!AH104/100</f>
        <v>1.6109499999999999</v>
      </c>
      <c r="AM104" s="21">
        <f>6*'table CONIFERES'!AH104/100</f>
        <v>3.03</v>
      </c>
      <c r="AN104" s="21">
        <f>12.75*'table CONIFERES'!AH104/100</f>
        <v>6.4387499999999998</v>
      </c>
      <c r="AO104" s="21">
        <f>75*'table CONIFERES'!AH104/100</f>
        <v>37.875</v>
      </c>
      <c r="AQ104" s="12">
        <f t="shared" si="75"/>
        <v>50.5</v>
      </c>
      <c r="AR104" s="21">
        <f t="shared" si="97"/>
        <v>5.5549999999999995E-2</v>
      </c>
      <c r="AS104" s="21">
        <f t="shared" si="98"/>
        <v>0.16664999999999999</v>
      </c>
      <c r="AT104" s="21">
        <f t="shared" si="99"/>
        <v>0.46460000000000001</v>
      </c>
      <c r="AU104" s="21">
        <f t="shared" si="100"/>
        <v>0.71709999999999996</v>
      </c>
      <c r="AV104" s="21">
        <f t="shared" si="101"/>
        <v>1.3483500000000002</v>
      </c>
      <c r="AW104" s="21">
        <f t="shared" si="102"/>
        <v>2.8633499999999996</v>
      </c>
      <c r="AX104" s="21">
        <f t="shared" si="103"/>
        <v>16.83165</v>
      </c>
      <c r="AY104" s="21">
        <f t="shared" si="104"/>
        <v>28.0578</v>
      </c>
      <c r="BA104" s="12">
        <f t="shared" si="76"/>
        <v>50.5</v>
      </c>
      <c r="BB104" s="21">
        <f t="shared" si="105"/>
        <v>3.0299999999999997E-2</v>
      </c>
      <c r="BC104" s="21">
        <f t="shared" si="106"/>
        <v>9.5950000000000008E-2</v>
      </c>
      <c r="BD104" s="21">
        <f t="shared" si="107"/>
        <v>0.2626</v>
      </c>
      <c r="BE104" s="21">
        <f t="shared" si="108"/>
        <v>0.40400000000000008</v>
      </c>
      <c r="BF104" s="21">
        <f t="shared" si="109"/>
        <v>0.75749999999999995</v>
      </c>
      <c r="BG104" s="21">
        <f t="shared" si="110"/>
        <v>1.6109499999999999</v>
      </c>
      <c r="BH104" s="21">
        <f t="shared" si="111"/>
        <v>9.46875</v>
      </c>
      <c r="BI104" s="21">
        <f t="shared" si="112"/>
        <v>15.78125</v>
      </c>
      <c r="BJ104" s="21">
        <f t="shared" si="113"/>
        <v>22.09375</v>
      </c>
      <c r="BL104" s="12">
        <f t="shared" si="77"/>
        <v>50.5</v>
      </c>
      <c r="BM104" s="3">
        <f t="shared" si="78"/>
        <v>2.0199999999999999E-2</v>
      </c>
      <c r="BN104" s="3">
        <f t="shared" si="79"/>
        <v>6.0599999999999994E-2</v>
      </c>
      <c r="BO104" s="3">
        <f t="shared" si="80"/>
        <v>0.16664999999999999</v>
      </c>
      <c r="BP104" s="3">
        <f t="shared" si="81"/>
        <v>0.25755</v>
      </c>
      <c r="BQ104" s="3">
        <f t="shared" si="114"/>
        <v>0.48479999999999995</v>
      </c>
      <c r="BR104" s="3">
        <f t="shared" si="115"/>
        <v>1.0302</v>
      </c>
      <c r="BS104" s="3">
        <f t="shared" si="82"/>
        <v>6.06</v>
      </c>
      <c r="BT104" s="3">
        <f t="shared" si="83"/>
        <v>10.1</v>
      </c>
      <c r="BU104" s="3">
        <f t="shared" si="84"/>
        <v>14.14</v>
      </c>
      <c r="BV104" s="3">
        <f t="shared" si="85"/>
        <v>18.18</v>
      </c>
    </row>
    <row r="105" spans="1:75" x14ac:dyDescent="0.25">
      <c r="A105" s="12">
        <f t="shared" si="58"/>
        <v>51</v>
      </c>
      <c r="B105" s="11">
        <f t="shared" si="59"/>
        <v>51</v>
      </c>
      <c r="C105" s="31"/>
      <c r="D105" s="12">
        <f t="shared" si="60"/>
        <v>51</v>
      </c>
      <c r="E105" s="15">
        <f t="shared" si="61"/>
        <v>12.75</v>
      </c>
      <c r="F105" s="8">
        <f t="shared" si="62"/>
        <v>38.25</v>
      </c>
      <c r="G105" s="31"/>
      <c r="H105" s="12">
        <f t="shared" si="63"/>
        <v>51</v>
      </c>
      <c r="I105" s="9">
        <f t="shared" si="64"/>
        <v>4.1616</v>
      </c>
      <c r="J105" s="9">
        <f t="shared" si="65"/>
        <v>12.4899</v>
      </c>
      <c r="K105" s="9">
        <f t="shared" si="66"/>
        <v>34.348500000000001</v>
      </c>
      <c r="L105" s="31"/>
      <c r="M105" s="12">
        <f t="shared" si="67"/>
        <v>51</v>
      </c>
      <c r="N105" s="7">
        <f t="shared" si="68"/>
        <v>2.04</v>
      </c>
      <c r="O105" s="7">
        <f t="shared" si="69"/>
        <v>6.12</v>
      </c>
      <c r="P105" s="7">
        <f t="shared" si="70"/>
        <v>16.829999999999998</v>
      </c>
      <c r="Q105" s="7">
        <f t="shared" si="71"/>
        <v>26.01</v>
      </c>
      <c r="R105" s="31"/>
      <c r="S105" s="12">
        <f t="shared" si="72"/>
        <v>51</v>
      </c>
      <c r="T105" s="7">
        <f t="shared" si="86"/>
        <v>1.0404</v>
      </c>
      <c r="U105" s="7">
        <f t="shared" si="87"/>
        <v>3.1212</v>
      </c>
      <c r="V105" s="7">
        <f t="shared" si="88"/>
        <v>8.5884</v>
      </c>
      <c r="W105" s="7">
        <f t="shared" si="89"/>
        <v>13.270199999999999</v>
      </c>
      <c r="X105" s="7">
        <f t="shared" si="90"/>
        <v>24.979800000000001</v>
      </c>
      <c r="Z105" s="12">
        <f t="shared" si="73"/>
        <v>51</v>
      </c>
      <c r="AA105" s="7">
        <f t="shared" si="91"/>
        <v>0.51</v>
      </c>
      <c r="AB105" s="7">
        <f t="shared" si="92"/>
        <v>1.53</v>
      </c>
      <c r="AC105" s="7">
        <f t="shared" si="93"/>
        <v>4.2074999999999996</v>
      </c>
      <c r="AD105" s="7">
        <f t="shared" si="94"/>
        <v>6.5025000000000004</v>
      </c>
      <c r="AE105" s="7">
        <f t="shared" si="95"/>
        <v>12.24</v>
      </c>
      <c r="AF105" s="7">
        <f t="shared" si="96"/>
        <v>26.01</v>
      </c>
      <c r="AG105" s="23"/>
      <c r="AH105" s="12">
        <f t="shared" si="74"/>
        <v>51</v>
      </c>
      <c r="AI105" s="21">
        <f>0.25*'table CONIFERES'!$AH105/100</f>
        <v>0.1275</v>
      </c>
      <c r="AJ105" s="21">
        <f>0.75*'table CONIFERES'!AH105/100</f>
        <v>0.38250000000000001</v>
      </c>
      <c r="AK105" s="21">
        <f>2.06*'table CONIFERES'!AH105/100</f>
        <v>1.0506</v>
      </c>
      <c r="AL105" s="21">
        <f>3.19*'table CONIFERES'!AH105/100</f>
        <v>1.6269</v>
      </c>
      <c r="AM105" s="21">
        <f>6*'table CONIFERES'!AH105/100</f>
        <v>3.06</v>
      </c>
      <c r="AN105" s="21">
        <f>12.75*'table CONIFERES'!AH105/100</f>
        <v>6.5025000000000004</v>
      </c>
      <c r="AO105" s="21">
        <f>75*'table CONIFERES'!AH105/100</f>
        <v>38.25</v>
      </c>
      <c r="AQ105" s="12">
        <f t="shared" si="75"/>
        <v>51</v>
      </c>
      <c r="AR105" s="21">
        <f t="shared" si="97"/>
        <v>5.6100000000000004E-2</v>
      </c>
      <c r="AS105" s="21">
        <f t="shared" si="98"/>
        <v>0.16830000000000001</v>
      </c>
      <c r="AT105" s="21">
        <f t="shared" si="99"/>
        <v>0.46920000000000001</v>
      </c>
      <c r="AU105" s="21">
        <f t="shared" si="100"/>
        <v>0.72420000000000007</v>
      </c>
      <c r="AV105" s="21">
        <f t="shared" si="101"/>
        <v>1.3616999999999999</v>
      </c>
      <c r="AW105" s="21">
        <f t="shared" si="102"/>
        <v>2.8917000000000002</v>
      </c>
      <c r="AX105" s="21">
        <f t="shared" si="103"/>
        <v>16.9983</v>
      </c>
      <c r="AY105" s="21">
        <f t="shared" si="104"/>
        <v>28.335599999999999</v>
      </c>
      <c r="BA105" s="12">
        <f t="shared" si="76"/>
        <v>51</v>
      </c>
      <c r="BB105" s="21">
        <f t="shared" si="105"/>
        <v>3.0600000000000002E-2</v>
      </c>
      <c r="BC105" s="21">
        <f t="shared" si="106"/>
        <v>9.69E-2</v>
      </c>
      <c r="BD105" s="21">
        <f t="shared" si="107"/>
        <v>0.26519999999999999</v>
      </c>
      <c r="BE105" s="21">
        <f t="shared" si="108"/>
        <v>0.40800000000000003</v>
      </c>
      <c r="BF105" s="21">
        <f t="shared" si="109"/>
        <v>0.76500000000000001</v>
      </c>
      <c r="BG105" s="21">
        <f t="shared" si="110"/>
        <v>1.6269</v>
      </c>
      <c r="BH105" s="21">
        <f t="shared" si="111"/>
        <v>9.5625</v>
      </c>
      <c r="BI105" s="21">
        <f t="shared" si="112"/>
        <v>15.9375</v>
      </c>
      <c r="BJ105" s="21">
        <f t="shared" si="113"/>
        <v>22.3125</v>
      </c>
      <c r="BL105" s="12">
        <f t="shared" si="77"/>
        <v>51</v>
      </c>
      <c r="BM105" s="3">
        <f t="shared" si="78"/>
        <v>2.0400000000000001E-2</v>
      </c>
      <c r="BN105" s="3">
        <f t="shared" si="79"/>
        <v>6.1200000000000004E-2</v>
      </c>
      <c r="BO105" s="3">
        <f t="shared" si="80"/>
        <v>0.16830000000000001</v>
      </c>
      <c r="BP105" s="3">
        <f t="shared" si="81"/>
        <v>0.2601</v>
      </c>
      <c r="BQ105" s="3">
        <f t="shared" si="114"/>
        <v>0.48960000000000004</v>
      </c>
      <c r="BR105" s="3">
        <f t="shared" si="115"/>
        <v>1.0404</v>
      </c>
      <c r="BS105" s="3">
        <f t="shared" si="82"/>
        <v>6.12</v>
      </c>
      <c r="BT105" s="3">
        <f t="shared" si="83"/>
        <v>10.199999999999999</v>
      </c>
      <c r="BU105" s="3">
        <f t="shared" si="84"/>
        <v>14.28</v>
      </c>
      <c r="BV105" s="3">
        <f t="shared" si="85"/>
        <v>18.36</v>
      </c>
    </row>
    <row r="106" spans="1:75" x14ac:dyDescent="0.25">
      <c r="A106" s="12">
        <f t="shared" si="58"/>
        <v>51.5</v>
      </c>
      <c r="B106" s="11">
        <f t="shared" si="59"/>
        <v>51.5</v>
      </c>
      <c r="C106" s="31"/>
      <c r="D106" s="12">
        <f t="shared" si="60"/>
        <v>51.5</v>
      </c>
      <c r="E106" s="15">
        <f t="shared" si="61"/>
        <v>12.875</v>
      </c>
      <c r="F106" s="8">
        <f t="shared" si="62"/>
        <v>38.625</v>
      </c>
      <c r="G106" s="31"/>
      <c r="H106" s="12">
        <f t="shared" si="63"/>
        <v>51.5</v>
      </c>
      <c r="I106" s="9">
        <f t="shared" si="64"/>
        <v>4.2023999999999999</v>
      </c>
      <c r="J106" s="9">
        <f t="shared" si="65"/>
        <v>12.612349999999999</v>
      </c>
      <c r="K106" s="9">
        <f t="shared" si="66"/>
        <v>34.685249999999996</v>
      </c>
      <c r="L106" s="31"/>
      <c r="M106" s="12">
        <f t="shared" si="67"/>
        <v>51.5</v>
      </c>
      <c r="N106" s="7">
        <f t="shared" si="68"/>
        <v>2.06</v>
      </c>
      <c r="O106" s="7">
        <f t="shared" si="69"/>
        <v>6.18</v>
      </c>
      <c r="P106" s="7">
        <f t="shared" si="70"/>
        <v>16.995000000000001</v>
      </c>
      <c r="Q106" s="7">
        <f t="shared" si="71"/>
        <v>26.265000000000001</v>
      </c>
      <c r="R106" s="31"/>
      <c r="S106" s="12">
        <f t="shared" si="72"/>
        <v>51.5</v>
      </c>
      <c r="T106" s="7">
        <f t="shared" si="86"/>
        <v>1.0506</v>
      </c>
      <c r="U106" s="7">
        <f t="shared" si="87"/>
        <v>3.1518000000000002</v>
      </c>
      <c r="V106" s="7">
        <f t="shared" si="88"/>
        <v>8.6725999999999992</v>
      </c>
      <c r="W106" s="7">
        <f t="shared" si="89"/>
        <v>13.4003</v>
      </c>
      <c r="X106" s="7">
        <f t="shared" si="90"/>
        <v>25.224699999999999</v>
      </c>
      <c r="Z106" s="12">
        <f t="shared" si="73"/>
        <v>51.5</v>
      </c>
      <c r="AA106" s="7">
        <f t="shared" si="91"/>
        <v>0.51500000000000001</v>
      </c>
      <c r="AB106" s="7">
        <f t="shared" si="92"/>
        <v>1.5449999999999999</v>
      </c>
      <c r="AC106" s="7">
        <f t="shared" si="93"/>
        <v>4.2487500000000002</v>
      </c>
      <c r="AD106" s="7">
        <f t="shared" si="94"/>
        <v>6.5662500000000001</v>
      </c>
      <c r="AE106" s="7">
        <f t="shared" si="95"/>
        <v>12.36</v>
      </c>
      <c r="AF106" s="7">
        <f t="shared" si="96"/>
        <v>26.265000000000001</v>
      </c>
      <c r="AG106" s="23"/>
      <c r="AH106" s="12">
        <f t="shared" si="74"/>
        <v>51.5</v>
      </c>
      <c r="AI106" s="21">
        <f>0.25*'table CONIFERES'!$AH106/100</f>
        <v>0.12875</v>
      </c>
      <c r="AJ106" s="21">
        <f>0.75*'table CONIFERES'!AH106/100</f>
        <v>0.38624999999999998</v>
      </c>
      <c r="AK106" s="21">
        <f>2.06*'table CONIFERES'!AH106/100</f>
        <v>1.0609</v>
      </c>
      <c r="AL106" s="21">
        <f>3.19*'table CONIFERES'!AH106/100</f>
        <v>1.6428499999999999</v>
      </c>
      <c r="AM106" s="21">
        <f>6*'table CONIFERES'!AH106/100</f>
        <v>3.09</v>
      </c>
      <c r="AN106" s="21">
        <f>12.75*'table CONIFERES'!AH106/100</f>
        <v>6.5662500000000001</v>
      </c>
      <c r="AO106" s="21">
        <f>75*'table CONIFERES'!AH106/100</f>
        <v>38.625</v>
      </c>
      <c r="AQ106" s="12">
        <f t="shared" si="75"/>
        <v>51.5</v>
      </c>
      <c r="AR106" s="21">
        <f t="shared" si="97"/>
        <v>5.6649999999999999E-2</v>
      </c>
      <c r="AS106" s="21">
        <f t="shared" si="98"/>
        <v>0.16995000000000002</v>
      </c>
      <c r="AT106" s="21">
        <f t="shared" si="99"/>
        <v>0.4738</v>
      </c>
      <c r="AU106" s="21">
        <f t="shared" si="100"/>
        <v>0.73129999999999995</v>
      </c>
      <c r="AV106" s="21">
        <f t="shared" si="101"/>
        <v>1.3750499999999999</v>
      </c>
      <c r="AW106" s="21">
        <f t="shared" si="102"/>
        <v>2.9200499999999998</v>
      </c>
      <c r="AX106" s="21">
        <f t="shared" si="103"/>
        <v>17.164949999999997</v>
      </c>
      <c r="AY106" s="21">
        <f t="shared" si="104"/>
        <v>28.613400000000002</v>
      </c>
      <c r="BA106" s="12">
        <f t="shared" si="76"/>
        <v>51.5</v>
      </c>
      <c r="BB106" s="21">
        <f t="shared" si="105"/>
        <v>3.0899999999999997E-2</v>
      </c>
      <c r="BC106" s="21">
        <f t="shared" si="106"/>
        <v>9.7850000000000006E-2</v>
      </c>
      <c r="BD106" s="21">
        <f t="shared" si="107"/>
        <v>0.26780000000000004</v>
      </c>
      <c r="BE106" s="21">
        <f t="shared" si="108"/>
        <v>0.41200000000000003</v>
      </c>
      <c r="BF106" s="21">
        <f t="shared" si="109"/>
        <v>0.77249999999999996</v>
      </c>
      <c r="BG106" s="21">
        <f t="shared" si="110"/>
        <v>1.6428499999999999</v>
      </c>
      <c r="BH106" s="21">
        <f t="shared" si="111"/>
        <v>9.65625</v>
      </c>
      <c r="BI106" s="21">
        <f t="shared" si="112"/>
        <v>16.09375</v>
      </c>
      <c r="BJ106" s="21">
        <f t="shared" si="113"/>
        <v>22.53125</v>
      </c>
      <c r="BL106" s="12">
        <f t="shared" si="77"/>
        <v>51.5</v>
      </c>
      <c r="BM106" s="3">
        <f t="shared" si="78"/>
        <v>2.06E-2</v>
      </c>
      <c r="BN106" s="3">
        <f t="shared" si="79"/>
        <v>6.1799999999999994E-2</v>
      </c>
      <c r="BO106" s="3">
        <f t="shared" si="80"/>
        <v>0.16995000000000002</v>
      </c>
      <c r="BP106" s="3">
        <f t="shared" si="81"/>
        <v>0.26264999999999999</v>
      </c>
      <c r="BQ106" s="3">
        <f t="shared" si="114"/>
        <v>0.49439999999999995</v>
      </c>
      <c r="BR106" s="3">
        <f t="shared" si="115"/>
        <v>1.0506</v>
      </c>
      <c r="BS106" s="3">
        <f t="shared" si="82"/>
        <v>6.18</v>
      </c>
      <c r="BT106" s="3">
        <f t="shared" si="83"/>
        <v>10.3</v>
      </c>
      <c r="BU106" s="3">
        <f t="shared" si="84"/>
        <v>14.42</v>
      </c>
      <c r="BV106" s="3">
        <f t="shared" si="85"/>
        <v>18.54</v>
      </c>
    </row>
    <row r="107" spans="1:75" x14ac:dyDescent="0.25">
      <c r="A107" s="12">
        <f t="shared" si="58"/>
        <v>52</v>
      </c>
      <c r="B107" s="11">
        <f t="shared" si="59"/>
        <v>52</v>
      </c>
      <c r="C107" s="31"/>
      <c r="D107" s="12">
        <f t="shared" si="60"/>
        <v>52</v>
      </c>
      <c r="E107" s="15">
        <f t="shared" si="61"/>
        <v>13</v>
      </c>
      <c r="F107" s="8">
        <f t="shared" si="62"/>
        <v>39</v>
      </c>
      <c r="G107" s="31"/>
      <c r="H107" s="12">
        <f t="shared" si="63"/>
        <v>52</v>
      </c>
      <c r="I107" s="9">
        <f t="shared" si="64"/>
        <v>4.2431999999999999</v>
      </c>
      <c r="J107" s="9">
        <f t="shared" si="65"/>
        <v>12.7348</v>
      </c>
      <c r="K107" s="9">
        <f t="shared" si="66"/>
        <v>35.021999999999998</v>
      </c>
      <c r="L107" s="31"/>
      <c r="M107" s="12">
        <f t="shared" si="67"/>
        <v>52</v>
      </c>
      <c r="N107" s="7">
        <f t="shared" si="68"/>
        <v>2.08</v>
      </c>
      <c r="O107" s="7">
        <f t="shared" si="69"/>
        <v>6.24</v>
      </c>
      <c r="P107" s="7">
        <f t="shared" si="70"/>
        <v>17.16</v>
      </c>
      <c r="Q107" s="7">
        <f t="shared" si="71"/>
        <v>26.52</v>
      </c>
      <c r="R107" s="31"/>
      <c r="S107" s="12">
        <f t="shared" si="72"/>
        <v>52</v>
      </c>
      <c r="T107" s="7">
        <f t="shared" si="86"/>
        <v>1.0608</v>
      </c>
      <c r="U107" s="7">
        <f t="shared" si="87"/>
        <v>3.1823999999999999</v>
      </c>
      <c r="V107" s="7">
        <f t="shared" si="88"/>
        <v>8.7568000000000001</v>
      </c>
      <c r="W107" s="7">
        <f t="shared" si="89"/>
        <v>13.5304</v>
      </c>
      <c r="X107" s="7">
        <f t="shared" si="90"/>
        <v>25.4696</v>
      </c>
      <c r="Z107" s="12">
        <f t="shared" si="73"/>
        <v>52</v>
      </c>
      <c r="AA107" s="7">
        <f t="shared" si="91"/>
        <v>0.52</v>
      </c>
      <c r="AB107" s="7">
        <f t="shared" si="92"/>
        <v>1.56</v>
      </c>
      <c r="AC107" s="7">
        <f t="shared" si="93"/>
        <v>4.29</v>
      </c>
      <c r="AD107" s="7">
        <f t="shared" si="94"/>
        <v>6.63</v>
      </c>
      <c r="AE107" s="7">
        <f t="shared" si="95"/>
        <v>12.48</v>
      </c>
      <c r="AF107" s="7">
        <f t="shared" si="96"/>
        <v>26.52</v>
      </c>
      <c r="AG107" s="23"/>
      <c r="AH107" s="12">
        <f t="shared" si="74"/>
        <v>52</v>
      </c>
      <c r="AI107" s="21">
        <f>0.25*'table CONIFERES'!$AH107/100</f>
        <v>0.13</v>
      </c>
      <c r="AJ107" s="21">
        <f>0.75*'table CONIFERES'!AH107/100</f>
        <v>0.39</v>
      </c>
      <c r="AK107" s="21">
        <f>2.06*'table CONIFERES'!AH107/100</f>
        <v>1.0712000000000002</v>
      </c>
      <c r="AL107" s="21">
        <f>3.19*'table CONIFERES'!AH107/100</f>
        <v>1.6588000000000001</v>
      </c>
      <c r="AM107" s="21">
        <f>6*'table CONIFERES'!AH107/100</f>
        <v>3.12</v>
      </c>
      <c r="AN107" s="21">
        <f>12.75*'table CONIFERES'!AH107/100</f>
        <v>6.63</v>
      </c>
      <c r="AO107" s="21">
        <f>75*'table CONIFERES'!AH107/100</f>
        <v>39</v>
      </c>
      <c r="AQ107" s="12">
        <f t="shared" si="75"/>
        <v>52</v>
      </c>
      <c r="AR107" s="21">
        <f t="shared" si="97"/>
        <v>5.7200000000000001E-2</v>
      </c>
      <c r="AS107" s="21">
        <f t="shared" si="98"/>
        <v>0.1716</v>
      </c>
      <c r="AT107" s="21">
        <f t="shared" si="99"/>
        <v>0.47840000000000005</v>
      </c>
      <c r="AU107" s="21">
        <f t="shared" si="100"/>
        <v>0.73840000000000006</v>
      </c>
      <c r="AV107" s="21">
        <f t="shared" si="101"/>
        <v>1.3884000000000001</v>
      </c>
      <c r="AW107" s="21">
        <f t="shared" si="102"/>
        <v>2.9483999999999999</v>
      </c>
      <c r="AX107" s="21">
        <f t="shared" si="103"/>
        <v>17.331599999999998</v>
      </c>
      <c r="AY107" s="21">
        <f t="shared" si="104"/>
        <v>28.891199999999998</v>
      </c>
      <c r="BA107" s="12">
        <f t="shared" si="76"/>
        <v>52</v>
      </c>
      <c r="BB107" s="21">
        <f t="shared" si="105"/>
        <v>3.1200000000000002E-2</v>
      </c>
      <c r="BC107" s="21">
        <f t="shared" si="106"/>
        <v>9.8800000000000013E-2</v>
      </c>
      <c r="BD107" s="21">
        <f t="shared" si="107"/>
        <v>0.27039999999999997</v>
      </c>
      <c r="BE107" s="21">
        <f t="shared" si="108"/>
        <v>0.41600000000000004</v>
      </c>
      <c r="BF107" s="21">
        <f t="shared" si="109"/>
        <v>0.78</v>
      </c>
      <c r="BG107" s="21">
        <f t="shared" si="110"/>
        <v>1.6588000000000001</v>
      </c>
      <c r="BH107" s="21">
        <f t="shared" si="111"/>
        <v>9.75</v>
      </c>
      <c r="BI107" s="21">
        <f t="shared" si="112"/>
        <v>16.25</v>
      </c>
      <c r="BJ107" s="21">
        <f t="shared" si="113"/>
        <v>22.75</v>
      </c>
      <c r="BL107" s="12">
        <f t="shared" si="77"/>
        <v>52</v>
      </c>
      <c r="BM107" s="3">
        <f t="shared" si="78"/>
        <v>2.0799999999999999E-2</v>
      </c>
      <c r="BN107" s="3">
        <f t="shared" si="79"/>
        <v>6.2400000000000004E-2</v>
      </c>
      <c r="BO107" s="3">
        <f t="shared" si="80"/>
        <v>0.1716</v>
      </c>
      <c r="BP107" s="3">
        <f t="shared" si="81"/>
        <v>0.26519999999999999</v>
      </c>
      <c r="BQ107" s="3">
        <f t="shared" si="114"/>
        <v>0.49920000000000003</v>
      </c>
      <c r="BR107" s="3">
        <f t="shared" si="115"/>
        <v>1.0608</v>
      </c>
      <c r="BS107" s="3">
        <f t="shared" si="82"/>
        <v>6.24</v>
      </c>
      <c r="BT107" s="3">
        <f t="shared" si="83"/>
        <v>10.4</v>
      </c>
      <c r="BU107" s="3">
        <f t="shared" si="84"/>
        <v>14.56</v>
      </c>
      <c r="BV107" s="3">
        <f t="shared" si="85"/>
        <v>18.72</v>
      </c>
    </row>
    <row r="108" spans="1:75" x14ac:dyDescent="0.25">
      <c r="A108" s="12">
        <f t="shared" si="58"/>
        <v>52.5</v>
      </c>
      <c r="B108" s="11">
        <f t="shared" si="59"/>
        <v>52.5</v>
      </c>
      <c r="C108" s="31"/>
      <c r="D108" s="12">
        <f t="shared" si="60"/>
        <v>52.5</v>
      </c>
      <c r="E108" s="15">
        <f t="shared" si="61"/>
        <v>13.125</v>
      </c>
      <c r="F108" s="8">
        <f t="shared" si="62"/>
        <v>39.375</v>
      </c>
      <c r="G108" s="31"/>
      <c r="H108" s="12">
        <f t="shared" si="63"/>
        <v>52.5</v>
      </c>
      <c r="I108" s="9">
        <f t="shared" si="64"/>
        <v>4.2840000000000007</v>
      </c>
      <c r="J108" s="9">
        <f t="shared" si="65"/>
        <v>12.857249999999999</v>
      </c>
      <c r="K108" s="9">
        <f t="shared" si="66"/>
        <v>35.358749999999993</v>
      </c>
      <c r="L108" s="31"/>
      <c r="M108" s="12">
        <f t="shared" si="67"/>
        <v>52.5</v>
      </c>
      <c r="N108" s="7">
        <f t="shared" si="68"/>
        <v>2.1</v>
      </c>
      <c r="O108" s="7">
        <f t="shared" si="69"/>
        <v>6.3</v>
      </c>
      <c r="P108" s="7">
        <f t="shared" si="70"/>
        <v>17.324999999999999</v>
      </c>
      <c r="Q108" s="7">
        <f t="shared" si="71"/>
        <v>26.774999999999999</v>
      </c>
      <c r="R108" s="31"/>
      <c r="S108" s="12">
        <f t="shared" si="72"/>
        <v>52.5</v>
      </c>
      <c r="T108" s="7">
        <f t="shared" si="86"/>
        <v>1.0710000000000002</v>
      </c>
      <c r="U108" s="7">
        <f t="shared" si="87"/>
        <v>3.2130000000000001</v>
      </c>
      <c r="V108" s="7">
        <f t="shared" si="88"/>
        <v>8.8410000000000011</v>
      </c>
      <c r="W108" s="7">
        <f t="shared" si="89"/>
        <v>13.660499999999999</v>
      </c>
      <c r="X108" s="7">
        <f t="shared" si="90"/>
        <v>25.714499999999997</v>
      </c>
      <c r="Z108" s="12">
        <f t="shared" si="73"/>
        <v>52.5</v>
      </c>
      <c r="AA108" s="7">
        <f t="shared" si="91"/>
        <v>0.52500000000000002</v>
      </c>
      <c r="AB108" s="7">
        <f t="shared" si="92"/>
        <v>1.575</v>
      </c>
      <c r="AC108" s="7">
        <f t="shared" si="93"/>
        <v>4.3312499999999998</v>
      </c>
      <c r="AD108" s="7">
        <f t="shared" si="94"/>
        <v>6.6937499999999996</v>
      </c>
      <c r="AE108" s="7">
        <f t="shared" si="95"/>
        <v>12.6</v>
      </c>
      <c r="AF108" s="7">
        <f t="shared" si="96"/>
        <v>26.774999999999999</v>
      </c>
      <c r="AG108" s="23"/>
      <c r="AH108" s="12">
        <f t="shared" si="74"/>
        <v>52.5</v>
      </c>
      <c r="AI108" s="21">
        <f>0.25*'table CONIFERES'!$AH108/100</f>
        <v>0.13125000000000001</v>
      </c>
      <c r="AJ108" s="21">
        <f>0.75*'table CONIFERES'!AH108/100</f>
        <v>0.39374999999999999</v>
      </c>
      <c r="AK108" s="21">
        <f>2.06*'table CONIFERES'!AH108/100</f>
        <v>1.0815000000000001</v>
      </c>
      <c r="AL108" s="21">
        <f>3.19*'table CONIFERES'!AH108/100</f>
        <v>1.67475</v>
      </c>
      <c r="AM108" s="21">
        <f>6*'table CONIFERES'!AH108/100</f>
        <v>3.15</v>
      </c>
      <c r="AN108" s="21">
        <f>12.75*'table CONIFERES'!AH108/100</f>
        <v>6.6937499999999996</v>
      </c>
      <c r="AO108" s="21">
        <f>75*'table CONIFERES'!AH108/100</f>
        <v>39.375</v>
      </c>
      <c r="AQ108" s="12">
        <f t="shared" si="75"/>
        <v>52.5</v>
      </c>
      <c r="AR108" s="21">
        <f t="shared" si="97"/>
        <v>5.7750000000000003E-2</v>
      </c>
      <c r="AS108" s="21">
        <f t="shared" si="98"/>
        <v>0.17324999999999999</v>
      </c>
      <c r="AT108" s="21">
        <f t="shared" si="99"/>
        <v>0.48300000000000004</v>
      </c>
      <c r="AU108" s="21">
        <f t="shared" si="100"/>
        <v>0.74549999999999994</v>
      </c>
      <c r="AV108" s="21">
        <f t="shared" si="101"/>
        <v>1.4017499999999998</v>
      </c>
      <c r="AW108" s="21">
        <f t="shared" si="102"/>
        <v>2.97675</v>
      </c>
      <c r="AX108" s="21">
        <f t="shared" si="103"/>
        <v>17.498249999999999</v>
      </c>
      <c r="AY108" s="21">
        <f t="shared" si="104"/>
        <v>29.169</v>
      </c>
      <c r="BA108" s="12">
        <f t="shared" si="76"/>
        <v>52.5</v>
      </c>
      <c r="BB108" s="21">
        <f t="shared" si="105"/>
        <v>3.15E-2</v>
      </c>
      <c r="BC108" s="21">
        <f t="shared" si="106"/>
        <v>9.9749999999999991E-2</v>
      </c>
      <c r="BD108" s="21">
        <f t="shared" si="107"/>
        <v>0.27300000000000002</v>
      </c>
      <c r="BE108" s="21">
        <f t="shared" si="108"/>
        <v>0.42</v>
      </c>
      <c r="BF108" s="21">
        <f t="shared" si="109"/>
        <v>0.78749999999999998</v>
      </c>
      <c r="BG108" s="21">
        <f t="shared" si="110"/>
        <v>1.67475</v>
      </c>
      <c r="BH108" s="21">
        <f t="shared" si="111"/>
        <v>9.84375</v>
      </c>
      <c r="BI108" s="21">
        <f t="shared" si="112"/>
        <v>16.40625</v>
      </c>
      <c r="BJ108" s="21">
        <f t="shared" si="113"/>
        <v>22.96875</v>
      </c>
      <c r="BL108" s="12">
        <f t="shared" si="77"/>
        <v>52.5</v>
      </c>
      <c r="BM108" s="3">
        <f t="shared" si="78"/>
        <v>2.1000000000000001E-2</v>
      </c>
      <c r="BN108" s="3">
        <f t="shared" si="79"/>
        <v>6.3E-2</v>
      </c>
      <c r="BO108" s="3">
        <f t="shared" si="80"/>
        <v>0.17324999999999999</v>
      </c>
      <c r="BP108" s="3">
        <f t="shared" si="81"/>
        <v>0.26775000000000004</v>
      </c>
      <c r="BQ108" s="3">
        <f t="shared" si="114"/>
        <v>0.504</v>
      </c>
      <c r="BR108" s="3">
        <f t="shared" si="115"/>
        <v>1.0710000000000002</v>
      </c>
      <c r="BS108" s="3">
        <f t="shared" si="82"/>
        <v>6.3</v>
      </c>
      <c r="BT108" s="3">
        <f t="shared" si="83"/>
        <v>10.5</v>
      </c>
      <c r="BU108" s="3">
        <f t="shared" si="84"/>
        <v>14.7</v>
      </c>
      <c r="BV108" s="3">
        <f t="shared" si="85"/>
        <v>18.899999999999999</v>
      </c>
    </row>
    <row r="109" spans="1:75" x14ac:dyDescent="0.25">
      <c r="A109" s="12">
        <f t="shared" si="58"/>
        <v>53</v>
      </c>
      <c r="B109" s="11">
        <f t="shared" si="59"/>
        <v>53</v>
      </c>
      <c r="C109" s="32"/>
      <c r="D109" s="12">
        <f t="shared" si="60"/>
        <v>53</v>
      </c>
      <c r="E109" s="15">
        <f t="shared" si="61"/>
        <v>13.25</v>
      </c>
      <c r="F109" s="8">
        <f t="shared" si="62"/>
        <v>39.75</v>
      </c>
      <c r="G109" s="32"/>
      <c r="H109" s="12">
        <f t="shared" si="63"/>
        <v>53</v>
      </c>
      <c r="I109" s="9">
        <f t="shared" si="64"/>
        <v>4.3247999999999998</v>
      </c>
      <c r="J109" s="9">
        <f t="shared" si="65"/>
        <v>12.979700000000001</v>
      </c>
      <c r="K109" s="9">
        <f t="shared" si="66"/>
        <v>35.695499999999996</v>
      </c>
      <c r="L109" s="32"/>
      <c r="M109" s="12">
        <f t="shared" si="67"/>
        <v>53</v>
      </c>
      <c r="N109" s="7">
        <f t="shared" si="68"/>
        <v>2.12</v>
      </c>
      <c r="O109" s="7">
        <f t="shared" si="69"/>
        <v>6.36</v>
      </c>
      <c r="P109" s="7">
        <f t="shared" si="70"/>
        <v>17.489999999999998</v>
      </c>
      <c r="Q109" s="7">
        <f t="shared" si="71"/>
        <v>27.03</v>
      </c>
      <c r="R109" s="32"/>
      <c r="S109" s="12">
        <f t="shared" si="72"/>
        <v>53</v>
      </c>
      <c r="T109" s="7">
        <f t="shared" si="86"/>
        <v>1.0811999999999999</v>
      </c>
      <c r="U109" s="7">
        <f t="shared" si="87"/>
        <v>3.2436000000000003</v>
      </c>
      <c r="V109" s="7">
        <f t="shared" si="88"/>
        <v>8.9252000000000002</v>
      </c>
      <c r="W109" s="7">
        <f t="shared" si="89"/>
        <v>13.7906</v>
      </c>
      <c r="X109" s="7">
        <f t="shared" si="90"/>
        <v>25.959400000000002</v>
      </c>
      <c r="Z109" s="12">
        <f t="shared" si="73"/>
        <v>53</v>
      </c>
      <c r="AA109" s="7">
        <f t="shared" si="91"/>
        <v>0.53</v>
      </c>
      <c r="AB109" s="7">
        <f t="shared" si="92"/>
        <v>1.59</v>
      </c>
      <c r="AC109" s="7">
        <f t="shared" si="93"/>
        <v>4.3724999999999996</v>
      </c>
      <c r="AD109" s="7">
        <f t="shared" si="94"/>
        <v>6.7575000000000003</v>
      </c>
      <c r="AE109" s="7">
        <f t="shared" si="95"/>
        <v>12.72</v>
      </c>
      <c r="AF109" s="7">
        <f t="shared" si="96"/>
        <v>27.03</v>
      </c>
      <c r="AG109" s="23"/>
      <c r="AH109" s="12">
        <f t="shared" si="74"/>
        <v>53</v>
      </c>
      <c r="AI109" s="21">
        <f>0.25*'table CONIFERES'!$AH109/100</f>
        <v>0.13250000000000001</v>
      </c>
      <c r="AJ109" s="21">
        <f>0.75*'table CONIFERES'!AH109/100</f>
        <v>0.39750000000000002</v>
      </c>
      <c r="AK109" s="21">
        <f>2.06*'table CONIFERES'!AH109/100</f>
        <v>1.0918000000000001</v>
      </c>
      <c r="AL109" s="21">
        <f>3.19*'table CONIFERES'!AH109/100</f>
        <v>1.6906999999999999</v>
      </c>
      <c r="AM109" s="21">
        <f>6*'table CONIFERES'!AH109/100</f>
        <v>3.18</v>
      </c>
      <c r="AN109" s="21">
        <f>12.75*'table CONIFERES'!AH109/100</f>
        <v>6.7575000000000003</v>
      </c>
      <c r="AO109" s="21">
        <f>75*'table CONIFERES'!AH109/100</f>
        <v>39.75</v>
      </c>
      <c r="AQ109" s="12">
        <f t="shared" si="75"/>
        <v>53</v>
      </c>
      <c r="AR109" s="21">
        <f t="shared" si="97"/>
        <v>5.8299999999999998E-2</v>
      </c>
      <c r="AS109" s="21">
        <f t="shared" si="98"/>
        <v>0.17490000000000003</v>
      </c>
      <c r="AT109" s="21">
        <f t="shared" si="99"/>
        <v>0.48760000000000003</v>
      </c>
      <c r="AU109" s="21">
        <f t="shared" si="100"/>
        <v>0.75259999999999994</v>
      </c>
      <c r="AV109" s="21">
        <f t="shared" si="101"/>
        <v>1.4150999999999998</v>
      </c>
      <c r="AW109" s="21">
        <f t="shared" si="102"/>
        <v>3.0051000000000001</v>
      </c>
      <c r="AX109" s="21">
        <f t="shared" si="103"/>
        <v>17.664899999999999</v>
      </c>
      <c r="AY109" s="21">
        <f t="shared" si="104"/>
        <v>29.446800000000003</v>
      </c>
      <c r="BA109" s="12">
        <f t="shared" si="76"/>
        <v>53</v>
      </c>
      <c r="BB109" s="21">
        <f t="shared" si="105"/>
        <v>3.1799999999999995E-2</v>
      </c>
      <c r="BC109" s="21">
        <f t="shared" si="106"/>
        <v>0.1007</v>
      </c>
      <c r="BD109" s="21">
        <f t="shared" si="107"/>
        <v>0.27560000000000001</v>
      </c>
      <c r="BE109" s="21">
        <f t="shared" si="108"/>
        <v>0.42400000000000004</v>
      </c>
      <c r="BF109" s="21">
        <f t="shared" si="109"/>
        <v>0.79500000000000004</v>
      </c>
      <c r="BG109" s="21">
        <f t="shared" si="110"/>
        <v>1.6906999999999999</v>
      </c>
      <c r="BH109" s="21">
        <f t="shared" si="111"/>
        <v>9.9375</v>
      </c>
      <c r="BI109" s="21">
        <f t="shared" si="112"/>
        <v>16.5625</v>
      </c>
      <c r="BJ109" s="21">
        <f t="shared" si="113"/>
        <v>23.1875</v>
      </c>
      <c r="BL109" s="12">
        <f t="shared" si="77"/>
        <v>53</v>
      </c>
      <c r="BM109" s="3">
        <f t="shared" si="78"/>
        <v>2.12E-2</v>
      </c>
      <c r="BN109" s="3">
        <f t="shared" si="79"/>
        <v>6.359999999999999E-2</v>
      </c>
      <c r="BO109" s="3">
        <f t="shared" si="80"/>
        <v>0.17490000000000003</v>
      </c>
      <c r="BP109" s="3">
        <f t="shared" si="81"/>
        <v>0.27029999999999998</v>
      </c>
      <c r="BQ109" s="3">
        <f t="shared" si="114"/>
        <v>0.50879999999999992</v>
      </c>
      <c r="BR109" s="3">
        <f t="shared" si="115"/>
        <v>1.0811999999999999</v>
      </c>
      <c r="BS109" s="3">
        <f t="shared" si="82"/>
        <v>6.36</v>
      </c>
      <c r="BT109" s="3">
        <f t="shared" si="83"/>
        <v>10.6</v>
      </c>
      <c r="BU109" s="3">
        <f t="shared" si="84"/>
        <v>14.84</v>
      </c>
      <c r="BV109" s="3">
        <f t="shared" si="85"/>
        <v>19.079999999999998</v>
      </c>
    </row>
    <row r="110" spans="1:75" x14ac:dyDescent="0.25">
      <c r="A110" s="12">
        <f t="shared" si="58"/>
        <v>53.5</v>
      </c>
      <c r="B110" s="11">
        <f t="shared" si="59"/>
        <v>53.5</v>
      </c>
      <c r="C110" s="32"/>
      <c r="D110" s="12">
        <f t="shared" si="60"/>
        <v>53.5</v>
      </c>
      <c r="E110" s="15">
        <f t="shared" si="61"/>
        <v>13.375</v>
      </c>
      <c r="F110" s="8">
        <f t="shared" si="62"/>
        <v>40.125</v>
      </c>
      <c r="G110" s="32"/>
      <c r="H110" s="12">
        <f t="shared" si="63"/>
        <v>53.5</v>
      </c>
      <c r="I110" s="9">
        <f t="shared" si="64"/>
        <v>4.3655999999999997</v>
      </c>
      <c r="J110" s="9">
        <f t="shared" si="65"/>
        <v>13.10215</v>
      </c>
      <c r="K110" s="9">
        <f t="shared" si="66"/>
        <v>36.032249999999998</v>
      </c>
      <c r="L110" s="32"/>
      <c r="M110" s="12">
        <f t="shared" si="67"/>
        <v>53.5</v>
      </c>
      <c r="N110" s="7">
        <f t="shared" si="68"/>
        <v>2.14</v>
      </c>
      <c r="O110" s="7">
        <f t="shared" si="69"/>
        <v>6.42</v>
      </c>
      <c r="P110" s="7">
        <f t="shared" si="70"/>
        <v>17.655000000000001</v>
      </c>
      <c r="Q110" s="7">
        <f t="shared" si="71"/>
        <v>27.285</v>
      </c>
      <c r="R110" s="32"/>
      <c r="S110" s="12">
        <f t="shared" si="72"/>
        <v>53.5</v>
      </c>
      <c r="T110" s="7">
        <f t="shared" si="86"/>
        <v>1.0913999999999999</v>
      </c>
      <c r="U110" s="7">
        <f t="shared" si="87"/>
        <v>3.2742</v>
      </c>
      <c r="V110" s="7">
        <f t="shared" si="88"/>
        <v>9.0093999999999994</v>
      </c>
      <c r="W110" s="7">
        <f t="shared" si="89"/>
        <v>13.9207</v>
      </c>
      <c r="X110" s="7">
        <f t="shared" si="90"/>
        <v>26.2043</v>
      </c>
      <c r="Z110" s="12">
        <f t="shared" si="73"/>
        <v>53.5</v>
      </c>
      <c r="AA110" s="7">
        <f t="shared" si="91"/>
        <v>0.53500000000000003</v>
      </c>
      <c r="AB110" s="7">
        <f t="shared" si="92"/>
        <v>1.605</v>
      </c>
      <c r="AC110" s="7">
        <f t="shared" si="93"/>
        <v>4.4137500000000003</v>
      </c>
      <c r="AD110" s="7">
        <f t="shared" si="94"/>
        <v>6.82125</v>
      </c>
      <c r="AE110" s="7">
        <f t="shared" si="95"/>
        <v>12.84</v>
      </c>
      <c r="AF110" s="7">
        <f t="shared" si="96"/>
        <v>27.285</v>
      </c>
      <c r="AG110" s="23"/>
      <c r="AH110" s="12">
        <f t="shared" si="74"/>
        <v>53.5</v>
      </c>
      <c r="AI110" s="21">
        <f>0.25*'table CONIFERES'!$AH110/100</f>
        <v>0.13375000000000001</v>
      </c>
      <c r="AJ110" s="21">
        <f>0.75*'table CONIFERES'!AH110/100</f>
        <v>0.40125</v>
      </c>
      <c r="AK110" s="21">
        <f>2.06*'table CONIFERES'!AH110/100</f>
        <v>1.1021000000000001</v>
      </c>
      <c r="AL110" s="21">
        <f>3.19*'table CONIFERES'!AH110/100</f>
        <v>1.70665</v>
      </c>
      <c r="AM110" s="21">
        <f>6*'table CONIFERES'!AH110/100</f>
        <v>3.21</v>
      </c>
      <c r="AN110" s="21">
        <f>12.75*'table CONIFERES'!AH110/100</f>
        <v>6.82125</v>
      </c>
      <c r="AO110" s="21">
        <f>75*'table CONIFERES'!AH110/100</f>
        <v>40.125</v>
      </c>
      <c r="AQ110" s="12">
        <f t="shared" si="75"/>
        <v>53.5</v>
      </c>
      <c r="AR110" s="21">
        <f t="shared" si="97"/>
        <v>5.885E-2</v>
      </c>
      <c r="AS110" s="21">
        <f t="shared" si="98"/>
        <v>0.17655000000000001</v>
      </c>
      <c r="AT110" s="21">
        <f t="shared" si="99"/>
        <v>0.49219999999999997</v>
      </c>
      <c r="AU110" s="21">
        <f t="shared" si="100"/>
        <v>0.75970000000000004</v>
      </c>
      <c r="AV110" s="21">
        <f t="shared" si="101"/>
        <v>1.42845</v>
      </c>
      <c r="AW110" s="21">
        <f t="shared" si="102"/>
        <v>3.0334499999999998</v>
      </c>
      <c r="AX110" s="21">
        <f t="shared" si="103"/>
        <v>17.83155</v>
      </c>
      <c r="AY110" s="21">
        <f t="shared" si="104"/>
        <v>29.724599999999999</v>
      </c>
      <c r="BA110" s="12">
        <f t="shared" si="76"/>
        <v>53.5</v>
      </c>
      <c r="BB110" s="21">
        <f t="shared" si="105"/>
        <v>3.2099999999999997E-2</v>
      </c>
      <c r="BC110" s="21">
        <f t="shared" si="106"/>
        <v>0.10165</v>
      </c>
      <c r="BD110" s="21">
        <f t="shared" si="107"/>
        <v>0.2782</v>
      </c>
      <c r="BE110" s="21">
        <f t="shared" si="108"/>
        <v>0.42800000000000005</v>
      </c>
      <c r="BF110" s="21">
        <f t="shared" si="109"/>
        <v>0.80249999999999999</v>
      </c>
      <c r="BG110" s="21">
        <f t="shared" si="110"/>
        <v>1.70665</v>
      </c>
      <c r="BH110" s="21">
        <f t="shared" si="111"/>
        <v>10.03125</v>
      </c>
      <c r="BI110" s="21">
        <f t="shared" si="112"/>
        <v>16.71875</v>
      </c>
      <c r="BJ110" s="21">
        <f t="shared" si="113"/>
        <v>23.40625</v>
      </c>
      <c r="BL110" s="12">
        <f t="shared" si="77"/>
        <v>53.5</v>
      </c>
      <c r="BM110" s="3">
        <f t="shared" si="78"/>
        <v>2.1400000000000002E-2</v>
      </c>
      <c r="BN110" s="3">
        <f t="shared" si="79"/>
        <v>6.4199999999999993E-2</v>
      </c>
      <c r="BO110" s="3">
        <f t="shared" si="80"/>
        <v>0.17655000000000001</v>
      </c>
      <c r="BP110" s="3">
        <f t="shared" si="81"/>
        <v>0.27284999999999998</v>
      </c>
      <c r="BQ110" s="3">
        <f t="shared" si="114"/>
        <v>0.51359999999999995</v>
      </c>
      <c r="BR110" s="3">
        <f t="shared" si="115"/>
        <v>1.0913999999999999</v>
      </c>
      <c r="BS110" s="3">
        <f t="shared" si="82"/>
        <v>6.42</v>
      </c>
      <c r="BT110" s="3">
        <f t="shared" si="83"/>
        <v>10.7</v>
      </c>
      <c r="BU110" s="3">
        <f t="shared" si="84"/>
        <v>14.98</v>
      </c>
      <c r="BV110" s="3">
        <f t="shared" si="85"/>
        <v>19.260000000000002</v>
      </c>
    </row>
    <row r="111" spans="1:75" x14ac:dyDescent="0.25">
      <c r="A111" s="12">
        <f t="shared" si="58"/>
        <v>54</v>
      </c>
      <c r="B111" s="11">
        <f t="shared" si="59"/>
        <v>54</v>
      </c>
      <c r="C111" s="32"/>
      <c r="D111" s="12">
        <f t="shared" si="60"/>
        <v>54</v>
      </c>
      <c r="E111" s="15">
        <f t="shared" si="61"/>
        <v>13.5</v>
      </c>
      <c r="F111" s="8">
        <f t="shared" si="62"/>
        <v>40.5</v>
      </c>
      <c r="G111" s="32"/>
      <c r="H111" s="12">
        <f t="shared" si="63"/>
        <v>54</v>
      </c>
      <c r="I111" s="9">
        <f t="shared" si="64"/>
        <v>4.4063999999999997</v>
      </c>
      <c r="J111" s="9">
        <f t="shared" si="65"/>
        <v>13.224599999999999</v>
      </c>
      <c r="K111" s="9">
        <f t="shared" si="66"/>
        <v>36.369</v>
      </c>
      <c r="L111" s="32"/>
      <c r="M111" s="12">
        <f t="shared" si="67"/>
        <v>54</v>
      </c>
      <c r="N111" s="7">
        <f t="shared" si="68"/>
        <v>2.16</v>
      </c>
      <c r="O111" s="7">
        <f t="shared" si="69"/>
        <v>6.48</v>
      </c>
      <c r="P111" s="7">
        <f t="shared" si="70"/>
        <v>17.82</v>
      </c>
      <c r="Q111" s="7">
        <f t="shared" si="71"/>
        <v>27.54</v>
      </c>
      <c r="R111" s="32"/>
      <c r="S111" s="12">
        <f t="shared" si="72"/>
        <v>54</v>
      </c>
      <c r="T111" s="7">
        <f t="shared" si="86"/>
        <v>1.1015999999999999</v>
      </c>
      <c r="U111" s="7">
        <f t="shared" si="87"/>
        <v>3.3048000000000002</v>
      </c>
      <c r="V111" s="7">
        <f t="shared" si="88"/>
        <v>9.0936000000000003</v>
      </c>
      <c r="W111" s="7">
        <f t="shared" si="89"/>
        <v>14.050799999999999</v>
      </c>
      <c r="X111" s="7">
        <f t="shared" si="90"/>
        <v>26.449199999999998</v>
      </c>
      <c r="Z111" s="12">
        <f t="shared" si="73"/>
        <v>54</v>
      </c>
      <c r="AA111" s="7">
        <f t="shared" si="91"/>
        <v>0.54</v>
      </c>
      <c r="AB111" s="7">
        <f t="shared" si="92"/>
        <v>1.62</v>
      </c>
      <c r="AC111" s="7">
        <f t="shared" si="93"/>
        <v>4.4550000000000001</v>
      </c>
      <c r="AD111" s="7">
        <f t="shared" si="94"/>
        <v>6.8849999999999998</v>
      </c>
      <c r="AE111" s="7">
        <f t="shared" si="95"/>
        <v>12.96</v>
      </c>
      <c r="AF111" s="7">
        <f t="shared" si="96"/>
        <v>27.54</v>
      </c>
      <c r="AG111" s="23"/>
      <c r="AH111" s="12">
        <f t="shared" si="74"/>
        <v>54</v>
      </c>
      <c r="AI111" s="21">
        <f>0.25*'table CONIFERES'!$AH111/100</f>
        <v>0.13500000000000001</v>
      </c>
      <c r="AJ111" s="21">
        <f>0.75*'table CONIFERES'!AH111/100</f>
        <v>0.40500000000000003</v>
      </c>
      <c r="AK111" s="21">
        <f>2.06*'table CONIFERES'!AH111/100</f>
        <v>1.1124000000000001</v>
      </c>
      <c r="AL111" s="21">
        <f>3.19*'table CONIFERES'!AH111/100</f>
        <v>1.7225999999999999</v>
      </c>
      <c r="AM111" s="21">
        <f>6*'table CONIFERES'!AH111/100</f>
        <v>3.24</v>
      </c>
      <c r="AN111" s="21">
        <f>12.75*'table CONIFERES'!AH111/100</f>
        <v>6.8849999999999998</v>
      </c>
      <c r="AO111" s="21">
        <f>75*'table CONIFERES'!AH111/100</f>
        <v>40.5</v>
      </c>
      <c r="AQ111" s="12">
        <f t="shared" si="75"/>
        <v>54</v>
      </c>
      <c r="AR111" s="21">
        <f t="shared" si="97"/>
        <v>5.9400000000000001E-2</v>
      </c>
      <c r="AS111" s="21">
        <f t="shared" si="98"/>
        <v>0.1782</v>
      </c>
      <c r="AT111" s="21">
        <f t="shared" si="99"/>
        <v>0.49680000000000002</v>
      </c>
      <c r="AU111" s="21">
        <f t="shared" si="100"/>
        <v>0.76679999999999993</v>
      </c>
      <c r="AV111" s="21">
        <f t="shared" si="101"/>
        <v>1.4418</v>
      </c>
      <c r="AW111" s="21">
        <f t="shared" si="102"/>
        <v>3.0617999999999999</v>
      </c>
      <c r="AX111" s="21">
        <f t="shared" si="103"/>
        <v>17.998200000000001</v>
      </c>
      <c r="AY111" s="21">
        <f t="shared" si="104"/>
        <v>30.002400000000002</v>
      </c>
      <c r="BA111" s="12">
        <f t="shared" si="76"/>
        <v>54</v>
      </c>
      <c r="BB111" s="21">
        <f t="shared" si="105"/>
        <v>3.2399999999999998E-2</v>
      </c>
      <c r="BC111" s="21">
        <f t="shared" si="106"/>
        <v>0.1026</v>
      </c>
      <c r="BD111" s="21">
        <f t="shared" si="107"/>
        <v>0.28079999999999999</v>
      </c>
      <c r="BE111" s="21">
        <f t="shared" si="108"/>
        <v>0.43200000000000005</v>
      </c>
      <c r="BF111" s="21">
        <f t="shared" si="109"/>
        <v>0.81</v>
      </c>
      <c r="BG111" s="21">
        <f t="shared" si="110"/>
        <v>1.7225999999999999</v>
      </c>
      <c r="BH111" s="21">
        <f t="shared" si="111"/>
        <v>10.125</v>
      </c>
      <c r="BI111" s="21">
        <f t="shared" si="112"/>
        <v>16.875</v>
      </c>
      <c r="BJ111" s="21">
        <f t="shared" si="113"/>
        <v>23.625</v>
      </c>
      <c r="BL111" s="12">
        <f t="shared" si="77"/>
        <v>54</v>
      </c>
      <c r="BM111" s="3">
        <f t="shared" si="78"/>
        <v>2.1600000000000001E-2</v>
      </c>
      <c r="BN111" s="3">
        <f t="shared" si="79"/>
        <v>6.4799999999999996E-2</v>
      </c>
      <c r="BO111" s="3">
        <f t="shared" si="80"/>
        <v>0.1782</v>
      </c>
      <c r="BP111" s="3">
        <f t="shared" si="81"/>
        <v>0.27539999999999998</v>
      </c>
      <c r="BQ111" s="3">
        <f t="shared" si="114"/>
        <v>0.51839999999999997</v>
      </c>
      <c r="BR111" s="3">
        <f t="shared" si="115"/>
        <v>1.1015999999999999</v>
      </c>
      <c r="BS111" s="3">
        <f t="shared" si="82"/>
        <v>6.48</v>
      </c>
      <c r="BT111" s="3">
        <f t="shared" si="83"/>
        <v>10.8</v>
      </c>
      <c r="BU111" s="3">
        <f t="shared" si="84"/>
        <v>15.12</v>
      </c>
      <c r="BV111" s="3">
        <f t="shared" si="85"/>
        <v>19.440000000000001</v>
      </c>
    </row>
    <row r="112" spans="1:75" x14ac:dyDescent="0.25">
      <c r="A112" s="12">
        <f t="shared" si="58"/>
        <v>54.5</v>
      </c>
      <c r="B112" s="11">
        <f t="shared" si="59"/>
        <v>54.5</v>
      </c>
      <c r="C112" s="31"/>
      <c r="D112" s="12">
        <f t="shared" si="60"/>
        <v>54.5</v>
      </c>
      <c r="E112" s="15">
        <f t="shared" si="61"/>
        <v>13.625</v>
      </c>
      <c r="F112" s="8">
        <f t="shared" si="62"/>
        <v>40.875</v>
      </c>
      <c r="G112" s="31"/>
      <c r="H112" s="12">
        <f t="shared" si="63"/>
        <v>54.5</v>
      </c>
      <c r="I112" s="9">
        <f t="shared" si="64"/>
        <v>4.4472000000000005</v>
      </c>
      <c r="J112" s="9">
        <f t="shared" si="65"/>
        <v>13.347049999999999</v>
      </c>
      <c r="K112" s="9">
        <f t="shared" si="66"/>
        <v>36.705749999999995</v>
      </c>
      <c r="L112" s="31"/>
      <c r="M112" s="12">
        <f t="shared" si="67"/>
        <v>54.5</v>
      </c>
      <c r="N112" s="7">
        <f t="shared" si="68"/>
        <v>2.1800000000000002</v>
      </c>
      <c r="O112" s="7">
        <f t="shared" si="69"/>
        <v>6.54</v>
      </c>
      <c r="P112" s="7">
        <f t="shared" si="70"/>
        <v>17.984999999999999</v>
      </c>
      <c r="Q112" s="7">
        <f t="shared" si="71"/>
        <v>27.795000000000002</v>
      </c>
      <c r="R112" s="31"/>
      <c r="S112" s="12">
        <f t="shared" si="72"/>
        <v>54.5</v>
      </c>
      <c r="T112" s="7">
        <f t="shared" si="86"/>
        <v>1.1118000000000001</v>
      </c>
      <c r="U112" s="7">
        <f t="shared" si="87"/>
        <v>3.3354000000000004</v>
      </c>
      <c r="V112" s="7">
        <f t="shared" si="88"/>
        <v>9.1777999999999995</v>
      </c>
      <c r="W112" s="7">
        <f t="shared" si="89"/>
        <v>14.180899999999999</v>
      </c>
      <c r="X112" s="7">
        <f t="shared" si="90"/>
        <v>26.694099999999999</v>
      </c>
      <c r="Z112" s="12">
        <f t="shared" si="73"/>
        <v>54.5</v>
      </c>
      <c r="AA112" s="7">
        <f t="shared" si="91"/>
        <v>0.54500000000000004</v>
      </c>
      <c r="AB112" s="7">
        <f t="shared" si="92"/>
        <v>1.635</v>
      </c>
      <c r="AC112" s="7">
        <f t="shared" si="93"/>
        <v>4.4962499999999999</v>
      </c>
      <c r="AD112" s="7">
        <f t="shared" si="94"/>
        <v>6.9487500000000004</v>
      </c>
      <c r="AE112" s="7">
        <f t="shared" si="95"/>
        <v>13.08</v>
      </c>
      <c r="AF112" s="7">
        <f t="shared" si="96"/>
        <v>27.795000000000002</v>
      </c>
      <c r="AG112" s="23"/>
      <c r="AH112" s="12">
        <f t="shared" si="74"/>
        <v>54.5</v>
      </c>
      <c r="AI112" s="21">
        <f>0.25*'table CONIFERES'!$AH112/100</f>
        <v>0.13625000000000001</v>
      </c>
      <c r="AJ112" s="21">
        <f>0.75*'table CONIFERES'!AH112/100</f>
        <v>0.40875</v>
      </c>
      <c r="AK112" s="21">
        <f>2.06*'table CONIFERES'!AH112/100</f>
        <v>1.1227</v>
      </c>
      <c r="AL112" s="21">
        <f>3.19*'table CONIFERES'!AH112/100</f>
        <v>1.7385499999999998</v>
      </c>
      <c r="AM112" s="21">
        <f>6*'table CONIFERES'!AH112/100</f>
        <v>3.27</v>
      </c>
      <c r="AN112" s="21">
        <f>12.75*'table CONIFERES'!AH112/100</f>
        <v>6.9487500000000004</v>
      </c>
      <c r="AO112" s="21">
        <f>75*'table CONIFERES'!AH112/100</f>
        <v>40.875</v>
      </c>
      <c r="AQ112" s="12">
        <f t="shared" si="75"/>
        <v>54.5</v>
      </c>
      <c r="AR112" s="21">
        <f t="shared" si="97"/>
        <v>5.9950000000000003E-2</v>
      </c>
      <c r="AS112" s="21">
        <f t="shared" si="98"/>
        <v>0.17984999999999998</v>
      </c>
      <c r="AT112" s="21">
        <f t="shared" si="99"/>
        <v>0.50139999999999996</v>
      </c>
      <c r="AU112" s="21">
        <f t="shared" si="100"/>
        <v>0.77390000000000003</v>
      </c>
      <c r="AV112" s="21">
        <f t="shared" si="101"/>
        <v>1.4551499999999999</v>
      </c>
      <c r="AW112" s="21">
        <f t="shared" si="102"/>
        <v>3.09015</v>
      </c>
      <c r="AX112" s="21">
        <f t="shared" si="103"/>
        <v>18.164849999999998</v>
      </c>
      <c r="AY112" s="21">
        <f t="shared" si="104"/>
        <v>30.280200000000001</v>
      </c>
      <c r="BA112" s="12">
        <f t="shared" si="76"/>
        <v>54.5</v>
      </c>
      <c r="BB112" s="21">
        <f t="shared" si="105"/>
        <v>3.27E-2</v>
      </c>
      <c r="BC112" s="21">
        <f t="shared" si="106"/>
        <v>0.10355</v>
      </c>
      <c r="BD112" s="21">
        <f t="shared" si="107"/>
        <v>0.28339999999999999</v>
      </c>
      <c r="BE112" s="21">
        <f t="shared" si="108"/>
        <v>0.436</v>
      </c>
      <c r="BF112" s="21">
        <f t="shared" si="109"/>
        <v>0.8175</v>
      </c>
      <c r="BG112" s="21">
        <f t="shared" si="110"/>
        <v>1.7385499999999998</v>
      </c>
      <c r="BH112" s="21">
        <f t="shared" si="111"/>
        <v>10.21875</v>
      </c>
      <c r="BI112" s="21">
        <f t="shared" si="112"/>
        <v>17.03125</v>
      </c>
      <c r="BJ112" s="21">
        <f t="shared" si="113"/>
        <v>23.84375</v>
      </c>
      <c r="BL112" s="12">
        <f t="shared" si="77"/>
        <v>54.5</v>
      </c>
      <c r="BM112" s="3">
        <f t="shared" si="78"/>
        <v>2.18E-2</v>
      </c>
      <c r="BN112" s="3">
        <f t="shared" si="79"/>
        <v>6.54E-2</v>
      </c>
      <c r="BO112" s="3">
        <f t="shared" si="80"/>
        <v>0.17984999999999998</v>
      </c>
      <c r="BP112" s="3">
        <f t="shared" si="81"/>
        <v>0.27795000000000003</v>
      </c>
      <c r="BQ112" s="3">
        <f t="shared" si="114"/>
        <v>0.5232</v>
      </c>
      <c r="BR112" s="3">
        <f t="shared" si="115"/>
        <v>1.1118000000000001</v>
      </c>
      <c r="BS112" s="3">
        <f t="shared" si="82"/>
        <v>6.54</v>
      </c>
      <c r="BT112" s="3">
        <f t="shared" si="83"/>
        <v>10.9</v>
      </c>
      <c r="BU112" s="3">
        <f t="shared" si="84"/>
        <v>15.26</v>
      </c>
      <c r="BV112" s="3">
        <f t="shared" si="85"/>
        <v>19.62</v>
      </c>
    </row>
    <row r="113" spans="1:74" x14ac:dyDescent="0.25">
      <c r="A113" s="12">
        <f t="shared" si="58"/>
        <v>55</v>
      </c>
      <c r="B113" s="11">
        <f t="shared" si="59"/>
        <v>55</v>
      </c>
      <c r="C113" s="31"/>
      <c r="D113" s="12">
        <f t="shared" si="60"/>
        <v>55</v>
      </c>
      <c r="E113" s="15">
        <f t="shared" si="61"/>
        <v>13.75</v>
      </c>
      <c r="F113" s="8">
        <f t="shared" si="62"/>
        <v>41.25</v>
      </c>
      <c r="G113" s="31"/>
      <c r="H113" s="12">
        <f t="shared" si="63"/>
        <v>55</v>
      </c>
      <c r="I113" s="9">
        <f t="shared" si="64"/>
        <v>4.4880000000000004</v>
      </c>
      <c r="J113" s="9">
        <f t="shared" si="65"/>
        <v>13.469499999999998</v>
      </c>
      <c r="K113" s="9">
        <f t="shared" si="66"/>
        <v>37.042499999999997</v>
      </c>
      <c r="L113" s="31"/>
      <c r="M113" s="12">
        <f t="shared" si="67"/>
        <v>55</v>
      </c>
      <c r="N113" s="7">
        <f t="shared" si="68"/>
        <v>2.2000000000000002</v>
      </c>
      <c r="O113" s="7">
        <f t="shared" si="69"/>
        <v>6.6</v>
      </c>
      <c r="P113" s="7">
        <f t="shared" si="70"/>
        <v>18.149999999999999</v>
      </c>
      <c r="Q113" s="7">
        <f t="shared" si="71"/>
        <v>28.05</v>
      </c>
      <c r="R113" s="31"/>
      <c r="S113" s="12">
        <f t="shared" si="72"/>
        <v>55</v>
      </c>
      <c r="T113" s="7">
        <f t="shared" si="86"/>
        <v>1.1220000000000001</v>
      </c>
      <c r="U113" s="7">
        <f t="shared" si="87"/>
        <v>3.3660000000000001</v>
      </c>
      <c r="V113" s="7">
        <f t="shared" si="88"/>
        <v>9.2620000000000005</v>
      </c>
      <c r="W113" s="7">
        <f t="shared" si="89"/>
        <v>14.311</v>
      </c>
      <c r="X113" s="7">
        <f t="shared" si="90"/>
        <v>26.938999999999997</v>
      </c>
      <c r="Z113" s="12">
        <f t="shared" si="73"/>
        <v>55</v>
      </c>
      <c r="AA113" s="7">
        <f t="shared" si="91"/>
        <v>0.55000000000000004</v>
      </c>
      <c r="AB113" s="7">
        <f t="shared" si="92"/>
        <v>1.65</v>
      </c>
      <c r="AC113" s="7">
        <f t="shared" si="93"/>
        <v>4.5374999999999996</v>
      </c>
      <c r="AD113" s="7">
        <f t="shared" si="94"/>
        <v>7.0125000000000002</v>
      </c>
      <c r="AE113" s="7">
        <f t="shared" si="95"/>
        <v>13.2</v>
      </c>
      <c r="AF113" s="7">
        <f t="shared" si="96"/>
        <v>28.05</v>
      </c>
      <c r="AG113" s="23"/>
      <c r="AH113" s="12">
        <f t="shared" si="74"/>
        <v>55</v>
      </c>
      <c r="AI113" s="21">
        <f>0.25*'table CONIFERES'!$AH113/100</f>
        <v>0.13750000000000001</v>
      </c>
      <c r="AJ113" s="21">
        <f>0.75*'table CONIFERES'!AH113/100</f>
        <v>0.41249999999999998</v>
      </c>
      <c r="AK113" s="21">
        <f>2.06*'table CONIFERES'!AH113/100</f>
        <v>1.133</v>
      </c>
      <c r="AL113" s="21">
        <f>3.19*'table CONIFERES'!AH113/100</f>
        <v>1.7544999999999999</v>
      </c>
      <c r="AM113" s="21">
        <f>6*'table CONIFERES'!AH113/100</f>
        <v>3.3</v>
      </c>
      <c r="AN113" s="21">
        <f>12.75*'table CONIFERES'!AH113/100</f>
        <v>7.0125000000000002</v>
      </c>
      <c r="AO113" s="21">
        <f>75*'table CONIFERES'!AH113/100</f>
        <v>41.25</v>
      </c>
      <c r="AQ113" s="12">
        <f t="shared" si="75"/>
        <v>55</v>
      </c>
      <c r="AR113" s="21">
        <f t="shared" si="97"/>
        <v>6.0499999999999998E-2</v>
      </c>
      <c r="AS113" s="21">
        <f t="shared" si="98"/>
        <v>0.18150000000000002</v>
      </c>
      <c r="AT113" s="21">
        <f t="shared" si="99"/>
        <v>0.50600000000000001</v>
      </c>
      <c r="AU113" s="21">
        <f t="shared" si="100"/>
        <v>0.78099999999999992</v>
      </c>
      <c r="AV113" s="21">
        <f t="shared" si="101"/>
        <v>1.4684999999999999</v>
      </c>
      <c r="AW113" s="21">
        <f t="shared" si="102"/>
        <v>3.1185</v>
      </c>
      <c r="AX113" s="21">
        <f t="shared" si="103"/>
        <v>18.331499999999998</v>
      </c>
      <c r="AY113" s="21">
        <f t="shared" si="104"/>
        <v>30.558000000000003</v>
      </c>
      <c r="BA113" s="12">
        <f t="shared" si="76"/>
        <v>55</v>
      </c>
      <c r="BB113" s="21">
        <f t="shared" si="105"/>
        <v>3.3000000000000002E-2</v>
      </c>
      <c r="BC113" s="21">
        <f t="shared" si="106"/>
        <v>0.1045</v>
      </c>
      <c r="BD113" s="21">
        <f t="shared" si="107"/>
        <v>0.28600000000000003</v>
      </c>
      <c r="BE113" s="21">
        <f t="shared" si="108"/>
        <v>0.44</v>
      </c>
      <c r="BF113" s="21">
        <f t="shared" si="109"/>
        <v>0.82499999999999996</v>
      </c>
      <c r="BG113" s="21">
        <f t="shared" si="110"/>
        <v>1.7544999999999999</v>
      </c>
      <c r="BH113" s="21">
        <f t="shared" si="111"/>
        <v>10.3125</v>
      </c>
      <c r="BI113" s="21">
        <f t="shared" si="112"/>
        <v>17.1875</v>
      </c>
      <c r="BJ113" s="21">
        <f t="shared" si="113"/>
        <v>24.0625</v>
      </c>
      <c r="BL113" s="12">
        <f t="shared" si="77"/>
        <v>55</v>
      </c>
      <c r="BM113" s="3">
        <f t="shared" si="78"/>
        <v>2.2000000000000002E-2</v>
      </c>
      <c r="BN113" s="3">
        <f t="shared" si="79"/>
        <v>6.6000000000000003E-2</v>
      </c>
      <c r="BO113" s="3">
        <f t="shared" si="80"/>
        <v>0.18150000000000002</v>
      </c>
      <c r="BP113" s="3">
        <f t="shared" si="81"/>
        <v>0.28050000000000003</v>
      </c>
      <c r="BQ113" s="3">
        <f t="shared" si="114"/>
        <v>0.52800000000000002</v>
      </c>
      <c r="BR113" s="3">
        <f t="shared" si="115"/>
        <v>1.1220000000000001</v>
      </c>
      <c r="BS113" s="3">
        <f t="shared" si="82"/>
        <v>6.6</v>
      </c>
      <c r="BT113" s="3">
        <f t="shared" si="83"/>
        <v>11</v>
      </c>
      <c r="BU113" s="3">
        <f t="shared" si="84"/>
        <v>15.4</v>
      </c>
      <c r="BV113" s="3">
        <f t="shared" si="85"/>
        <v>19.8</v>
      </c>
    </row>
    <row r="114" spans="1:74" x14ac:dyDescent="0.25">
      <c r="A114" s="12">
        <f t="shared" si="58"/>
        <v>55.5</v>
      </c>
      <c r="B114" s="11">
        <f t="shared" si="59"/>
        <v>55.5</v>
      </c>
      <c r="C114" s="31"/>
      <c r="D114" s="12">
        <f t="shared" si="60"/>
        <v>55.5</v>
      </c>
      <c r="E114" s="15">
        <f t="shared" si="61"/>
        <v>13.875</v>
      </c>
      <c r="F114" s="8">
        <f t="shared" si="62"/>
        <v>41.625</v>
      </c>
      <c r="G114" s="31"/>
      <c r="H114" s="12">
        <f t="shared" si="63"/>
        <v>55.5</v>
      </c>
      <c r="I114" s="9">
        <f t="shared" si="64"/>
        <v>4.5288000000000004</v>
      </c>
      <c r="J114" s="9">
        <f t="shared" si="65"/>
        <v>13.591949999999999</v>
      </c>
      <c r="K114" s="9">
        <f t="shared" si="66"/>
        <v>37.379249999999999</v>
      </c>
      <c r="L114" s="31"/>
      <c r="M114" s="12">
        <f t="shared" si="67"/>
        <v>55.5</v>
      </c>
      <c r="N114" s="7">
        <f t="shared" si="68"/>
        <v>2.2200000000000002</v>
      </c>
      <c r="O114" s="7">
        <f t="shared" si="69"/>
        <v>6.66</v>
      </c>
      <c r="P114" s="7">
        <f t="shared" si="70"/>
        <v>18.315000000000001</v>
      </c>
      <c r="Q114" s="7">
        <f t="shared" si="71"/>
        <v>28.305</v>
      </c>
      <c r="R114" s="31"/>
      <c r="S114" s="12">
        <f t="shared" si="72"/>
        <v>55.5</v>
      </c>
      <c r="T114" s="7">
        <f t="shared" si="86"/>
        <v>1.1322000000000001</v>
      </c>
      <c r="U114" s="7">
        <f t="shared" si="87"/>
        <v>3.3966000000000003</v>
      </c>
      <c r="V114" s="7">
        <f t="shared" si="88"/>
        <v>9.3461999999999996</v>
      </c>
      <c r="W114" s="7">
        <f t="shared" si="89"/>
        <v>14.441099999999999</v>
      </c>
      <c r="X114" s="7">
        <f t="shared" si="90"/>
        <v>27.183899999999998</v>
      </c>
      <c r="Z114" s="12">
        <f t="shared" si="73"/>
        <v>55.5</v>
      </c>
      <c r="AA114" s="7">
        <f t="shared" si="91"/>
        <v>0.55500000000000005</v>
      </c>
      <c r="AB114" s="7">
        <f t="shared" si="92"/>
        <v>1.665</v>
      </c>
      <c r="AC114" s="7">
        <f t="shared" si="93"/>
        <v>4.5787500000000003</v>
      </c>
      <c r="AD114" s="7">
        <f t="shared" si="94"/>
        <v>7.0762499999999999</v>
      </c>
      <c r="AE114" s="7">
        <f t="shared" si="95"/>
        <v>13.32</v>
      </c>
      <c r="AF114" s="7">
        <f t="shared" si="96"/>
        <v>28.305</v>
      </c>
      <c r="AG114" s="23"/>
      <c r="AH114" s="12">
        <f t="shared" si="74"/>
        <v>55.5</v>
      </c>
      <c r="AI114" s="21">
        <f>0.25*'table CONIFERES'!$AH114/100</f>
        <v>0.13875000000000001</v>
      </c>
      <c r="AJ114" s="21">
        <f>0.75*'table CONIFERES'!AH114/100</f>
        <v>0.41625000000000001</v>
      </c>
      <c r="AK114" s="21">
        <f>2.06*'table CONIFERES'!AH114/100</f>
        <v>1.1433</v>
      </c>
      <c r="AL114" s="21">
        <f>3.19*'table CONIFERES'!AH114/100</f>
        <v>1.7704499999999999</v>
      </c>
      <c r="AM114" s="21">
        <f>6*'table CONIFERES'!AH114/100</f>
        <v>3.33</v>
      </c>
      <c r="AN114" s="21">
        <f>12.75*'table CONIFERES'!AH114/100</f>
        <v>7.0762499999999999</v>
      </c>
      <c r="AO114" s="21">
        <f>75*'table CONIFERES'!AH114/100</f>
        <v>41.625</v>
      </c>
      <c r="AQ114" s="12">
        <f t="shared" si="75"/>
        <v>55.5</v>
      </c>
      <c r="AR114" s="21">
        <f t="shared" si="97"/>
        <v>6.1050000000000007E-2</v>
      </c>
      <c r="AS114" s="21">
        <f t="shared" si="98"/>
        <v>0.18315000000000001</v>
      </c>
      <c r="AT114" s="21">
        <f t="shared" si="99"/>
        <v>0.51060000000000005</v>
      </c>
      <c r="AU114" s="21">
        <f t="shared" si="100"/>
        <v>0.78810000000000002</v>
      </c>
      <c r="AV114" s="21">
        <f t="shared" si="101"/>
        <v>1.4818500000000001</v>
      </c>
      <c r="AW114" s="21">
        <f t="shared" si="102"/>
        <v>3.1468500000000001</v>
      </c>
      <c r="AX114" s="21">
        <f t="shared" si="103"/>
        <v>18.498149999999999</v>
      </c>
      <c r="AY114" s="21">
        <f t="shared" si="104"/>
        <v>30.835799999999999</v>
      </c>
      <c r="BA114" s="12">
        <f t="shared" si="76"/>
        <v>55.5</v>
      </c>
      <c r="BB114" s="21">
        <f t="shared" si="105"/>
        <v>3.3300000000000003E-2</v>
      </c>
      <c r="BC114" s="21">
        <f t="shared" si="106"/>
        <v>0.10545</v>
      </c>
      <c r="BD114" s="21">
        <f t="shared" si="107"/>
        <v>0.28859999999999997</v>
      </c>
      <c r="BE114" s="21">
        <f t="shared" si="108"/>
        <v>0.44400000000000006</v>
      </c>
      <c r="BF114" s="21">
        <f t="shared" si="109"/>
        <v>0.83250000000000002</v>
      </c>
      <c r="BG114" s="21">
        <f t="shared" si="110"/>
        <v>1.7704499999999999</v>
      </c>
      <c r="BH114" s="21">
        <f t="shared" si="111"/>
        <v>10.40625</v>
      </c>
      <c r="BI114" s="21">
        <f t="shared" si="112"/>
        <v>17.34375</v>
      </c>
      <c r="BJ114" s="21">
        <f t="shared" si="113"/>
        <v>24.28125</v>
      </c>
      <c r="BL114" s="12">
        <f t="shared" si="77"/>
        <v>55.5</v>
      </c>
      <c r="BM114" s="3">
        <f t="shared" si="78"/>
        <v>2.2200000000000001E-2</v>
      </c>
      <c r="BN114" s="3">
        <f t="shared" si="79"/>
        <v>6.6600000000000006E-2</v>
      </c>
      <c r="BO114" s="3">
        <f t="shared" si="80"/>
        <v>0.18315000000000001</v>
      </c>
      <c r="BP114" s="3">
        <f t="shared" si="81"/>
        <v>0.28305000000000002</v>
      </c>
      <c r="BQ114" s="3">
        <f t="shared" si="114"/>
        <v>0.53280000000000005</v>
      </c>
      <c r="BR114" s="3">
        <f t="shared" si="115"/>
        <v>1.1322000000000001</v>
      </c>
      <c r="BS114" s="3">
        <f t="shared" si="82"/>
        <v>6.66</v>
      </c>
      <c r="BT114" s="3">
        <f t="shared" si="83"/>
        <v>11.1</v>
      </c>
      <c r="BU114" s="3">
        <f t="shared" si="84"/>
        <v>15.54</v>
      </c>
      <c r="BV114" s="3">
        <f t="shared" si="85"/>
        <v>19.98</v>
      </c>
    </row>
    <row r="115" spans="1:74" x14ac:dyDescent="0.25">
      <c r="A115" s="12">
        <f t="shared" si="58"/>
        <v>56</v>
      </c>
      <c r="B115" s="11">
        <f t="shared" si="59"/>
        <v>56</v>
      </c>
      <c r="C115" s="31"/>
      <c r="D115" s="12">
        <f t="shared" si="60"/>
        <v>56</v>
      </c>
      <c r="E115" s="15">
        <f t="shared" si="61"/>
        <v>14</v>
      </c>
      <c r="F115" s="8">
        <f t="shared" si="62"/>
        <v>42</v>
      </c>
      <c r="G115" s="31"/>
      <c r="H115" s="12">
        <f t="shared" si="63"/>
        <v>56</v>
      </c>
      <c r="I115" s="9">
        <f t="shared" si="64"/>
        <v>4.5696000000000003</v>
      </c>
      <c r="J115" s="9">
        <f t="shared" si="65"/>
        <v>13.714399999999998</v>
      </c>
      <c r="K115" s="9">
        <f t="shared" si="66"/>
        <v>37.715999999999994</v>
      </c>
      <c r="L115" s="31"/>
      <c r="M115" s="12">
        <f t="shared" si="67"/>
        <v>56</v>
      </c>
      <c r="N115" s="7">
        <f t="shared" si="68"/>
        <v>2.2400000000000002</v>
      </c>
      <c r="O115" s="7">
        <f t="shared" si="69"/>
        <v>6.72</v>
      </c>
      <c r="P115" s="7">
        <f t="shared" si="70"/>
        <v>18.48</v>
      </c>
      <c r="Q115" s="7">
        <f t="shared" si="71"/>
        <v>28.56</v>
      </c>
      <c r="R115" s="31"/>
      <c r="S115" s="12">
        <f t="shared" si="72"/>
        <v>56</v>
      </c>
      <c r="T115" s="7">
        <f t="shared" si="86"/>
        <v>1.1424000000000001</v>
      </c>
      <c r="U115" s="7">
        <f t="shared" si="87"/>
        <v>3.4272000000000005</v>
      </c>
      <c r="V115" s="7">
        <f t="shared" si="88"/>
        <v>9.4303999999999988</v>
      </c>
      <c r="W115" s="7">
        <f t="shared" si="89"/>
        <v>14.571199999999999</v>
      </c>
      <c r="X115" s="7">
        <f t="shared" si="90"/>
        <v>27.428799999999995</v>
      </c>
      <c r="Z115" s="12">
        <f t="shared" si="73"/>
        <v>56</v>
      </c>
      <c r="AA115" s="7">
        <f t="shared" si="91"/>
        <v>0.56000000000000005</v>
      </c>
      <c r="AB115" s="7">
        <f t="shared" si="92"/>
        <v>1.68</v>
      </c>
      <c r="AC115" s="7">
        <f t="shared" si="93"/>
        <v>4.62</v>
      </c>
      <c r="AD115" s="7">
        <f t="shared" si="94"/>
        <v>7.14</v>
      </c>
      <c r="AE115" s="7">
        <f t="shared" si="95"/>
        <v>13.44</v>
      </c>
      <c r="AF115" s="7">
        <f t="shared" si="96"/>
        <v>28.56</v>
      </c>
      <c r="AG115" s="23"/>
      <c r="AH115" s="12">
        <f t="shared" si="74"/>
        <v>56</v>
      </c>
      <c r="AI115" s="21">
        <f>0.25*'table CONIFERES'!$AH115/100</f>
        <v>0.14000000000000001</v>
      </c>
      <c r="AJ115" s="21">
        <f>0.75*'table CONIFERES'!AH115/100</f>
        <v>0.42</v>
      </c>
      <c r="AK115" s="21">
        <f>2.06*'table CONIFERES'!AH115/100</f>
        <v>1.1536</v>
      </c>
      <c r="AL115" s="21">
        <f>3.19*'table CONIFERES'!AH115/100</f>
        <v>1.7863999999999998</v>
      </c>
      <c r="AM115" s="21">
        <f>6*'table CONIFERES'!AH115/100</f>
        <v>3.36</v>
      </c>
      <c r="AN115" s="21">
        <f>12.75*'table CONIFERES'!AH115/100</f>
        <v>7.14</v>
      </c>
      <c r="AO115" s="21">
        <f>75*'table CONIFERES'!AH115/100</f>
        <v>42</v>
      </c>
      <c r="AQ115" s="12">
        <f t="shared" si="75"/>
        <v>56</v>
      </c>
      <c r="AR115" s="21">
        <f t="shared" si="97"/>
        <v>6.1600000000000002E-2</v>
      </c>
      <c r="AS115" s="21">
        <f t="shared" si="98"/>
        <v>0.18479999999999999</v>
      </c>
      <c r="AT115" s="21">
        <f t="shared" si="99"/>
        <v>0.51519999999999999</v>
      </c>
      <c r="AU115" s="21">
        <f t="shared" si="100"/>
        <v>0.79519999999999991</v>
      </c>
      <c r="AV115" s="21">
        <f t="shared" si="101"/>
        <v>1.4951999999999999</v>
      </c>
      <c r="AW115" s="21">
        <f t="shared" si="102"/>
        <v>3.1751999999999998</v>
      </c>
      <c r="AX115" s="21">
        <f t="shared" si="103"/>
        <v>18.6648</v>
      </c>
      <c r="AY115" s="21">
        <f t="shared" si="104"/>
        <v>31.113600000000002</v>
      </c>
      <c r="BA115" s="12">
        <f t="shared" si="76"/>
        <v>56</v>
      </c>
      <c r="BB115" s="21">
        <f t="shared" si="105"/>
        <v>3.3599999999999998E-2</v>
      </c>
      <c r="BC115" s="21">
        <f t="shared" si="106"/>
        <v>0.10640000000000001</v>
      </c>
      <c r="BD115" s="21">
        <f t="shared" si="107"/>
        <v>0.29120000000000001</v>
      </c>
      <c r="BE115" s="21">
        <f t="shared" si="108"/>
        <v>0.44800000000000006</v>
      </c>
      <c r="BF115" s="21">
        <f t="shared" si="109"/>
        <v>0.84</v>
      </c>
      <c r="BG115" s="21">
        <f t="shared" si="110"/>
        <v>1.7863999999999998</v>
      </c>
      <c r="BH115" s="21">
        <f t="shared" si="111"/>
        <v>10.5</v>
      </c>
      <c r="BI115" s="21">
        <f t="shared" si="112"/>
        <v>17.5</v>
      </c>
      <c r="BJ115" s="21">
        <f t="shared" si="113"/>
        <v>24.5</v>
      </c>
      <c r="BL115" s="12">
        <f t="shared" si="77"/>
        <v>56</v>
      </c>
      <c r="BM115" s="3">
        <f t="shared" si="78"/>
        <v>2.2400000000000003E-2</v>
      </c>
      <c r="BN115" s="3">
        <f t="shared" si="79"/>
        <v>6.7199999999999996E-2</v>
      </c>
      <c r="BO115" s="3">
        <f t="shared" si="80"/>
        <v>0.18479999999999999</v>
      </c>
      <c r="BP115" s="3">
        <f t="shared" si="81"/>
        <v>0.28560000000000002</v>
      </c>
      <c r="BQ115" s="3">
        <f t="shared" si="114"/>
        <v>0.53759999999999997</v>
      </c>
      <c r="BR115" s="3">
        <f t="shared" si="115"/>
        <v>1.1424000000000001</v>
      </c>
      <c r="BS115" s="3">
        <f t="shared" si="82"/>
        <v>6.72</v>
      </c>
      <c r="BT115" s="3">
        <f t="shared" si="83"/>
        <v>11.2</v>
      </c>
      <c r="BU115" s="3">
        <f t="shared" si="84"/>
        <v>15.68</v>
      </c>
      <c r="BV115" s="3">
        <f t="shared" si="85"/>
        <v>20.16</v>
      </c>
    </row>
    <row r="116" spans="1:74" x14ac:dyDescent="0.25">
      <c r="A116" s="12">
        <f t="shared" si="58"/>
        <v>56.5</v>
      </c>
      <c r="B116" s="11">
        <f t="shared" si="59"/>
        <v>56.5</v>
      </c>
      <c r="C116" s="31"/>
      <c r="D116" s="12">
        <f t="shared" si="60"/>
        <v>56.5</v>
      </c>
      <c r="E116" s="15">
        <f t="shared" si="61"/>
        <v>14.125</v>
      </c>
      <c r="F116" s="8">
        <f t="shared" si="62"/>
        <v>42.375</v>
      </c>
      <c r="G116" s="31"/>
      <c r="H116" s="12">
        <f t="shared" si="63"/>
        <v>56.5</v>
      </c>
      <c r="I116" s="9">
        <f t="shared" si="64"/>
        <v>4.6104000000000003</v>
      </c>
      <c r="J116" s="9">
        <f t="shared" si="65"/>
        <v>13.83685</v>
      </c>
      <c r="K116" s="9">
        <f t="shared" si="66"/>
        <v>38.052749999999996</v>
      </c>
      <c r="L116" s="31"/>
      <c r="M116" s="12">
        <f t="shared" si="67"/>
        <v>56.5</v>
      </c>
      <c r="N116" s="7">
        <f t="shared" si="68"/>
        <v>2.2599999999999998</v>
      </c>
      <c r="O116" s="7">
        <f t="shared" si="69"/>
        <v>6.78</v>
      </c>
      <c r="P116" s="7">
        <f t="shared" si="70"/>
        <v>18.645</v>
      </c>
      <c r="Q116" s="7">
        <f t="shared" si="71"/>
        <v>28.815000000000001</v>
      </c>
      <c r="R116" s="31"/>
      <c r="S116" s="12">
        <f t="shared" si="72"/>
        <v>56.5</v>
      </c>
      <c r="T116" s="7">
        <f t="shared" si="86"/>
        <v>1.1526000000000001</v>
      </c>
      <c r="U116" s="7">
        <f t="shared" si="87"/>
        <v>3.4578000000000002</v>
      </c>
      <c r="V116" s="7">
        <f t="shared" si="88"/>
        <v>9.5145999999999997</v>
      </c>
      <c r="W116" s="7">
        <f t="shared" si="89"/>
        <v>14.701299999999998</v>
      </c>
      <c r="X116" s="7">
        <f t="shared" si="90"/>
        <v>27.6737</v>
      </c>
      <c r="Z116" s="12">
        <f t="shared" si="73"/>
        <v>56.5</v>
      </c>
      <c r="AA116" s="7">
        <f t="shared" si="91"/>
        <v>0.56499999999999995</v>
      </c>
      <c r="AB116" s="7">
        <f t="shared" si="92"/>
        <v>1.6950000000000001</v>
      </c>
      <c r="AC116" s="7">
        <f t="shared" si="93"/>
        <v>4.6612499999999999</v>
      </c>
      <c r="AD116" s="7">
        <f t="shared" si="94"/>
        <v>7.2037500000000003</v>
      </c>
      <c r="AE116" s="7">
        <f t="shared" si="95"/>
        <v>13.56</v>
      </c>
      <c r="AF116" s="7">
        <f t="shared" si="96"/>
        <v>28.815000000000001</v>
      </c>
      <c r="AG116" s="23"/>
      <c r="AH116" s="12">
        <f t="shared" si="74"/>
        <v>56.5</v>
      </c>
      <c r="AI116" s="21">
        <f>0.25*'table CONIFERES'!$AH116/100</f>
        <v>0.14124999999999999</v>
      </c>
      <c r="AJ116" s="21">
        <f>0.75*'table CONIFERES'!AH116/100</f>
        <v>0.42375000000000002</v>
      </c>
      <c r="AK116" s="21">
        <f>2.06*'table CONIFERES'!AH116/100</f>
        <v>1.1638999999999999</v>
      </c>
      <c r="AL116" s="21">
        <f>3.19*'table CONIFERES'!AH116/100</f>
        <v>1.8023499999999999</v>
      </c>
      <c r="AM116" s="21">
        <f>6*'table CONIFERES'!AH116/100</f>
        <v>3.39</v>
      </c>
      <c r="AN116" s="21">
        <f>12.75*'table CONIFERES'!AH116/100</f>
        <v>7.2037500000000003</v>
      </c>
      <c r="AO116" s="21">
        <f>75*'table CONIFERES'!AH116/100</f>
        <v>42.375</v>
      </c>
      <c r="AQ116" s="12">
        <f t="shared" si="75"/>
        <v>56.5</v>
      </c>
      <c r="AR116" s="21">
        <f t="shared" si="97"/>
        <v>6.2149999999999997E-2</v>
      </c>
      <c r="AS116" s="21">
        <f t="shared" si="98"/>
        <v>0.18645</v>
      </c>
      <c r="AT116" s="21">
        <f t="shared" si="99"/>
        <v>0.51980000000000004</v>
      </c>
      <c r="AU116" s="21">
        <f t="shared" si="100"/>
        <v>0.8022999999999999</v>
      </c>
      <c r="AV116" s="21">
        <f t="shared" si="101"/>
        <v>1.5085499999999998</v>
      </c>
      <c r="AW116" s="21">
        <f t="shared" si="102"/>
        <v>3.2035500000000003</v>
      </c>
      <c r="AX116" s="21">
        <f t="shared" si="103"/>
        <v>18.83145</v>
      </c>
      <c r="AY116" s="21">
        <f t="shared" si="104"/>
        <v>31.391400000000004</v>
      </c>
      <c r="BA116" s="12">
        <f t="shared" si="76"/>
        <v>56.5</v>
      </c>
      <c r="BB116" s="21">
        <f t="shared" si="105"/>
        <v>3.39E-2</v>
      </c>
      <c r="BC116" s="21">
        <f t="shared" si="106"/>
        <v>0.10735</v>
      </c>
      <c r="BD116" s="21">
        <f t="shared" si="107"/>
        <v>0.29380000000000001</v>
      </c>
      <c r="BE116" s="21">
        <f t="shared" si="108"/>
        <v>0.45200000000000001</v>
      </c>
      <c r="BF116" s="21">
        <f t="shared" si="109"/>
        <v>0.84750000000000003</v>
      </c>
      <c r="BG116" s="21">
        <f t="shared" si="110"/>
        <v>1.8023499999999999</v>
      </c>
      <c r="BH116" s="21">
        <f t="shared" si="111"/>
        <v>10.59375</v>
      </c>
      <c r="BI116" s="21">
        <f t="shared" si="112"/>
        <v>17.65625</v>
      </c>
      <c r="BJ116" s="21">
        <f t="shared" si="113"/>
        <v>24.71875</v>
      </c>
      <c r="BL116" s="12">
        <f t="shared" si="77"/>
        <v>56.5</v>
      </c>
      <c r="BM116" s="3">
        <f t="shared" si="78"/>
        <v>2.2600000000000002E-2</v>
      </c>
      <c r="BN116" s="3">
        <f t="shared" si="79"/>
        <v>6.7799999999999999E-2</v>
      </c>
      <c r="BO116" s="3">
        <f t="shared" si="80"/>
        <v>0.18645</v>
      </c>
      <c r="BP116" s="3">
        <f t="shared" si="81"/>
        <v>0.28815000000000002</v>
      </c>
      <c r="BQ116" s="3">
        <f t="shared" si="114"/>
        <v>0.54239999999999999</v>
      </c>
      <c r="BR116" s="3">
        <f t="shared" si="115"/>
        <v>1.1526000000000001</v>
      </c>
      <c r="BS116" s="3">
        <f t="shared" si="82"/>
        <v>6.78</v>
      </c>
      <c r="BT116" s="3">
        <f t="shared" si="83"/>
        <v>11.3</v>
      </c>
      <c r="BU116" s="3">
        <f t="shared" si="84"/>
        <v>15.82</v>
      </c>
      <c r="BV116" s="3">
        <f t="shared" si="85"/>
        <v>20.34</v>
      </c>
    </row>
    <row r="117" spans="1:74" x14ac:dyDescent="0.25">
      <c r="A117" s="12">
        <f t="shared" si="58"/>
        <v>57</v>
      </c>
      <c r="B117" s="11">
        <f t="shared" si="59"/>
        <v>57</v>
      </c>
      <c r="C117" s="31"/>
      <c r="D117" s="12">
        <f t="shared" si="60"/>
        <v>57</v>
      </c>
      <c r="E117" s="15">
        <f t="shared" si="61"/>
        <v>14.25</v>
      </c>
      <c r="F117" s="8">
        <f t="shared" si="62"/>
        <v>42.75</v>
      </c>
      <c r="G117" s="31"/>
      <c r="H117" s="12">
        <f t="shared" si="63"/>
        <v>57</v>
      </c>
      <c r="I117" s="9">
        <f t="shared" si="64"/>
        <v>4.6512000000000002</v>
      </c>
      <c r="J117" s="9">
        <f t="shared" si="65"/>
        <v>13.959299999999999</v>
      </c>
      <c r="K117" s="9">
        <f t="shared" si="66"/>
        <v>38.389499999999998</v>
      </c>
      <c r="L117" s="31"/>
      <c r="M117" s="12">
        <f t="shared" si="67"/>
        <v>57</v>
      </c>
      <c r="N117" s="7">
        <f t="shared" si="68"/>
        <v>2.2799999999999998</v>
      </c>
      <c r="O117" s="7">
        <f t="shared" si="69"/>
        <v>6.84</v>
      </c>
      <c r="P117" s="7">
        <f t="shared" si="70"/>
        <v>18.809999999999999</v>
      </c>
      <c r="Q117" s="7">
        <f t="shared" si="71"/>
        <v>29.07</v>
      </c>
      <c r="R117" s="31"/>
      <c r="S117" s="12">
        <f t="shared" si="72"/>
        <v>57</v>
      </c>
      <c r="T117" s="7">
        <f t="shared" si="86"/>
        <v>1.1628000000000001</v>
      </c>
      <c r="U117" s="7">
        <f t="shared" si="87"/>
        <v>3.4884000000000004</v>
      </c>
      <c r="V117" s="7">
        <f t="shared" si="88"/>
        <v>9.5988000000000007</v>
      </c>
      <c r="W117" s="7">
        <f t="shared" si="89"/>
        <v>14.831399999999999</v>
      </c>
      <c r="X117" s="7">
        <f t="shared" si="90"/>
        <v>27.918599999999998</v>
      </c>
      <c r="Z117" s="12">
        <f t="shared" si="73"/>
        <v>57</v>
      </c>
      <c r="AA117" s="7">
        <f t="shared" si="91"/>
        <v>0.56999999999999995</v>
      </c>
      <c r="AB117" s="7">
        <f t="shared" si="92"/>
        <v>1.71</v>
      </c>
      <c r="AC117" s="7">
        <f t="shared" si="93"/>
        <v>4.7024999999999997</v>
      </c>
      <c r="AD117" s="7">
        <f t="shared" si="94"/>
        <v>7.2675000000000001</v>
      </c>
      <c r="AE117" s="7">
        <f t="shared" si="95"/>
        <v>13.68</v>
      </c>
      <c r="AF117" s="7">
        <f t="shared" si="96"/>
        <v>29.07</v>
      </c>
      <c r="AG117" s="23"/>
      <c r="AH117" s="12">
        <f t="shared" si="74"/>
        <v>57</v>
      </c>
      <c r="AI117" s="21">
        <f>0.25*'table CONIFERES'!$AH117/100</f>
        <v>0.14249999999999999</v>
      </c>
      <c r="AJ117" s="21">
        <f>0.75*'table CONIFERES'!AH117/100</f>
        <v>0.42749999999999999</v>
      </c>
      <c r="AK117" s="21">
        <f>2.06*'table CONIFERES'!AH117/100</f>
        <v>1.1741999999999999</v>
      </c>
      <c r="AL117" s="21">
        <f>3.19*'table CONIFERES'!AH117/100</f>
        <v>1.8182999999999998</v>
      </c>
      <c r="AM117" s="21">
        <f>6*'table CONIFERES'!AH117/100</f>
        <v>3.42</v>
      </c>
      <c r="AN117" s="21">
        <f>12.75*'table CONIFERES'!AH117/100</f>
        <v>7.2675000000000001</v>
      </c>
      <c r="AO117" s="21">
        <f>75*'table CONIFERES'!AH117/100</f>
        <v>42.75</v>
      </c>
      <c r="AQ117" s="12">
        <f t="shared" si="75"/>
        <v>57</v>
      </c>
      <c r="AR117" s="21">
        <f t="shared" si="97"/>
        <v>6.2700000000000006E-2</v>
      </c>
      <c r="AS117" s="21">
        <f t="shared" si="98"/>
        <v>0.18810000000000002</v>
      </c>
      <c r="AT117" s="21">
        <f t="shared" si="99"/>
        <v>0.52440000000000009</v>
      </c>
      <c r="AU117" s="21">
        <f t="shared" si="100"/>
        <v>0.80940000000000001</v>
      </c>
      <c r="AV117" s="21">
        <f t="shared" si="101"/>
        <v>1.5219</v>
      </c>
      <c r="AW117" s="21">
        <f t="shared" si="102"/>
        <v>3.2319</v>
      </c>
      <c r="AX117" s="21">
        <f t="shared" si="103"/>
        <v>18.998100000000001</v>
      </c>
      <c r="AY117" s="21">
        <f t="shared" si="104"/>
        <v>31.6692</v>
      </c>
      <c r="BA117" s="12">
        <f t="shared" si="76"/>
        <v>57</v>
      </c>
      <c r="BB117" s="21">
        <f t="shared" si="105"/>
        <v>3.4200000000000001E-2</v>
      </c>
      <c r="BC117" s="21">
        <f t="shared" si="106"/>
        <v>0.10830000000000001</v>
      </c>
      <c r="BD117" s="21">
        <f t="shared" si="107"/>
        <v>0.2964</v>
      </c>
      <c r="BE117" s="21">
        <f t="shared" si="108"/>
        <v>0.45600000000000002</v>
      </c>
      <c r="BF117" s="21">
        <f t="shared" si="109"/>
        <v>0.85499999999999998</v>
      </c>
      <c r="BG117" s="21">
        <f t="shared" si="110"/>
        <v>1.8182999999999998</v>
      </c>
      <c r="BH117" s="21">
        <f t="shared" si="111"/>
        <v>10.6875</v>
      </c>
      <c r="BI117" s="21">
        <f t="shared" si="112"/>
        <v>17.8125</v>
      </c>
      <c r="BJ117" s="21">
        <f t="shared" si="113"/>
        <v>24.9375</v>
      </c>
      <c r="BL117" s="12">
        <f t="shared" si="77"/>
        <v>57</v>
      </c>
      <c r="BM117" s="3">
        <f t="shared" si="78"/>
        <v>2.2800000000000001E-2</v>
      </c>
      <c r="BN117" s="3">
        <f t="shared" si="79"/>
        <v>6.8400000000000002E-2</v>
      </c>
      <c r="BO117" s="3">
        <f t="shared" si="80"/>
        <v>0.18810000000000002</v>
      </c>
      <c r="BP117" s="3">
        <f t="shared" si="81"/>
        <v>0.29070000000000001</v>
      </c>
      <c r="BQ117" s="3">
        <f t="shared" si="114"/>
        <v>0.54720000000000002</v>
      </c>
      <c r="BR117" s="3">
        <f t="shared" si="115"/>
        <v>1.1628000000000001</v>
      </c>
      <c r="BS117" s="3">
        <f t="shared" si="82"/>
        <v>6.84</v>
      </c>
      <c r="BT117" s="3">
        <f t="shared" si="83"/>
        <v>11.4</v>
      </c>
      <c r="BU117" s="3">
        <f t="shared" si="84"/>
        <v>15.96</v>
      </c>
      <c r="BV117" s="3">
        <f t="shared" si="85"/>
        <v>20.52</v>
      </c>
    </row>
    <row r="118" spans="1:74" x14ac:dyDescent="0.25">
      <c r="A118" s="12">
        <f t="shared" si="58"/>
        <v>57.5</v>
      </c>
      <c r="B118" s="11">
        <f t="shared" si="59"/>
        <v>57.5</v>
      </c>
      <c r="C118" s="31"/>
      <c r="D118" s="12">
        <f t="shared" si="60"/>
        <v>57.5</v>
      </c>
      <c r="E118" s="15">
        <f t="shared" si="61"/>
        <v>14.375</v>
      </c>
      <c r="F118" s="8">
        <f t="shared" si="62"/>
        <v>43.125</v>
      </c>
      <c r="G118" s="31"/>
      <c r="H118" s="12">
        <f t="shared" si="63"/>
        <v>57.5</v>
      </c>
      <c r="I118" s="9">
        <f t="shared" si="64"/>
        <v>4.6920000000000002</v>
      </c>
      <c r="J118" s="9">
        <f t="shared" si="65"/>
        <v>14.08175</v>
      </c>
      <c r="K118" s="9">
        <f t="shared" si="66"/>
        <v>38.726249999999993</v>
      </c>
      <c r="L118" s="31"/>
      <c r="M118" s="12">
        <f t="shared" si="67"/>
        <v>57.5</v>
      </c>
      <c r="N118" s="7">
        <f t="shared" si="68"/>
        <v>2.2999999999999998</v>
      </c>
      <c r="O118" s="7">
        <f t="shared" si="69"/>
        <v>6.9</v>
      </c>
      <c r="P118" s="7">
        <f t="shared" si="70"/>
        <v>18.975000000000001</v>
      </c>
      <c r="Q118" s="7">
        <f t="shared" si="71"/>
        <v>29.324999999999999</v>
      </c>
      <c r="R118" s="31"/>
      <c r="S118" s="12">
        <f t="shared" si="72"/>
        <v>57.5</v>
      </c>
      <c r="T118" s="7">
        <f t="shared" si="86"/>
        <v>1.173</v>
      </c>
      <c r="U118" s="7">
        <f t="shared" si="87"/>
        <v>3.5190000000000001</v>
      </c>
      <c r="V118" s="7">
        <f t="shared" si="88"/>
        <v>9.6829999999999998</v>
      </c>
      <c r="W118" s="7">
        <f t="shared" si="89"/>
        <v>14.961499999999999</v>
      </c>
      <c r="X118" s="7">
        <f t="shared" si="90"/>
        <v>28.163499999999999</v>
      </c>
      <c r="Z118" s="12">
        <f t="shared" si="73"/>
        <v>57.5</v>
      </c>
      <c r="AA118" s="7">
        <f t="shared" si="91"/>
        <v>0.57499999999999996</v>
      </c>
      <c r="AB118" s="7">
        <f t="shared" si="92"/>
        <v>1.7250000000000001</v>
      </c>
      <c r="AC118" s="7">
        <f t="shared" si="93"/>
        <v>4.7437500000000004</v>
      </c>
      <c r="AD118" s="7">
        <f t="shared" si="94"/>
        <v>7.3312499999999998</v>
      </c>
      <c r="AE118" s="7">
        <f t="shared" si="95"/>
        <v>13.8</v>
      </c>
      <c r="AF118" s="7">
        <f t="shared" si="96"/>
        <v>29.324999999999999</v>
      </c>
      <c r="AG118" s="23"/>
      <c r="AH118" s="12">
        <f t="shared" si="74"/>
        <v>57.5</v>
      </c>
      <c r="AI118" s="21">
        <f>0.25*'table CONIFERES'!$AH118/100</f>
        <v>0.14374999999999999</v>
      </c>
      <c r="AJ118" s="21">
        <f>0.75*'table CONIFERES'!AH118/100</f>
        <v>0.43125000000000002</v>
      </c>
      <c r="AK118" s="21">
        <f>2.06*'table CONIFERES'!AH118/100</f>
        <v>1.1845000000000001</v>
      </c>
      <c r="AL118" s="21">
        <f>3.19*'table CONIFERES'!AH118/100</f>
        <v>1.8342499999999999</v>
      </c>
      <c r="AM118" s="21">
        <f>6*'table CONIFERES'!AH118/100</f>
        <v>3.45</v>
      </c>
      <c r="AN118" s="21">
        <f>12.75*'table CONIFERES'!AH118/100</f>
        <v>7.3312499999999998</v>
      </c>
      <c r="AO118" s="21">
        <f>75*'table CONIFERES'!AH118/100</f>
        <v>43.125</v>
      </c>
      <c r="AQ118" s="12">
        <f t="shared" si="75"/>
        <v>57.5</v>
      </c>
      <c r="AR118" s="21">
        <f t="shared" si="97"/>
        <v>6.3250000000000001E-2</v>
      </c>
      <c r="AS118" s="21">
        <f t="shared" si="98"/>
        <v>0.18975</v>
      </c>
      <c r="AT118" s="21">
        <f t="shared" si="99"/>
        <v>0.52900000000000003</v>
      </c>
      <c r="AU118" s="21">
        <f t="shared" si="100"/>
        <v>0.81649999999999989</v>
      </c>
      <c r="AV118" s="21">
        <f t="shared" si="101"/>
        <v>1.53525</v>
      </c>
      <c r="AW118" s="21">
        <f t="shared" si="102"/>
        <v>3.2602499999999996</v>
      </c>
      <c r="AX118" s="21">
        <f t="shared" si="103"/>
        <v>19.164749999999998</v>
      </c>
      <c r="AY118" s="21">
        <f t="shared" si="104"/>
        <v>31.947000000000003</v>
      </c>
      <c r="BA118" s="12">
        <f t="shared" si="76"/>
        <v>57.5</v>
      </c>
      <c r="BB118" s="21">
        <f t="shared" si="105"/>
        <v>3.4499999999999996E-2</v>
      </c>
      <c r="BC118" s="21">
        <f t="shared" si="106"/>
        <v>0.10925000000000001</v>
      </c>
      <c r="BD118" s="21">
        <f t="shared" si="107"/>
        <v>0.29900000000000004</v>
      </c>
      <c r="BE118" s="21">
        <f t="shared" si="108"/>
        <v>0.46</v>
      </c>
      <c r="BF118" s="21">
        <f t="shared" si="109"/>
        <v>0.86250000000000004</v>
      </c>
      <c r="BG118" s="21">
        <f t="shared" si="110"/>
        <v>1.8342499999999999</v>
      </c>
      <c r="BH118" s="21">
        <f t="shared" si="111"/>
        <v>10.78125</v>
      </c>
      <c r="BI118" s="21">
        <f t="shared" si="112"/>
        <v>17.96875</v>
      </c>
      <c r="BJ118" s="21">
        <f t="shared" si="113"/>
        <v>25.15625</v>
      </c>
      <c r="BL118" s="12">
        <f t="shared" si="77"/>
        <v>57.5</v>
      </c>
      <c r="BM118" s="3">
        <f t="shared" si="78"/>
        <v>2.3000000000000003E-2</v>
      </c>
      <c r="BN118" s="3">
        <f t="shared" si="79"/>
        <v>6.8999999999999992E-2</v>
      </c>
      <c r="BO118" s="3">
        <f t="shared" si="80"/>
        <v>0.18975</v>
      </c>
      <c r="BP118" s="3">
        <f t="shared" si="81"/>
        <v>0.29325000000000001</v>
      </c>
      <c r="BQ118" s="3">
        <f t="shared" si="114"/>
        <v>0.55199999999999994</v>
      </c>
      <c r="BR118" s="3">
        <f t="shared" si="115"/>
        <v>1.173</v>
      </c>
      <c r="BS118" s="3">
        <f t="shared" si="82"/>
        <v>6.9</v>
      </c>
      <c r="BT118" s="3">
        <f t="shared" si="83"/>
        <v>11.5</v>
      </c>
      <c r="BU118" s="3">
        <f t="shared" si="84"/>
        <v>16.100000000000001</v>
      </c>
      <c r="BV118" s="3">
        <f t="shared" si="85"/>
        <v>20.7</v>
      </c>
    </row>
    <row r="119" spans="1:74" x14ac:dyDescent="0.25">
      <c r="A119" s="12">
        <f t="shared" si="58"/>
        <v>58</v>
      </c>
      <c r="B119" s="11">
        <f t="shared" si="59"/>
        <v>58</v>
      </c>
      <c r="C119" s="31"/>
      <c r="D119" s="12">
        <f t="shared" si="60"/>
        <v>58</v>
      </c>
      <c r="E119" s="15">
        <f t="shared" si="61"/>
        <v>14.5</v>
      </c>
      <c r="F119" s="8">
        <f t="shared" si="62"/>
        <v>43.5</v>
      </c>
      <c r="G119" s="31"/>
      <c r="H119" s="12">
        <f t="shared" si="63"/>
        <v>58</v>
      </c>
      <c r="I119" s="9">
        <f t="shared" si="64"/>
        <v>4.7328000000000001</v>
      </c>
      <c r="J119" s="9">
        <f t="shared" si="65"/>
        <v>14.204199999999998</v>
      </c>
      <c r="K119" s="9">
        <f t="shared" si="66"/>
        <v>39.062999999999995</v>
      </c>
      <c r="L119" s="31"/>
      <c r="M119" s="12">
        <f t="shared" si="67"/>
        <v>58</v>
      </c>
      <c r="N119" s="7">
        <f t="shared" si="68"/>
        <v>2.3199999999999998</v>
      </c>
      <c r="O119" s="7">
        <f t="shared" si="69"/>
        <v>6.96</v>
      </c>
      <c r="P119" s="7">
        <f t="shared" si="70"/>
        <v>19.14</v>
      </c>
      <c r="Q119" s="7">
        <f t="shared" si="71"/>
        <v>29.58</v>
      </c>
      <c r="R119" s="31"/>
      <c r="S119" s="12">
        <f t="shared" si="72"/>
        <v>58</v>
      </c>
      <c r="T119" s="7">
        <f t="shared" si="86"/>
        <v>1.1832</v>
      </c>
      <c r="U119" s="7">
        <f t="shared" si="87"/>
        <v>3.5495999999999999</v>
      </c>
      <c r="V119" s="7">
        <f t="shared" si="88"/>
        <v>9.7672000000000008</v>
      </c>
      <c r="W119" s="7">
        <f t="shared" si="89"/>
        <v>15.091600000000001</v>
      </c>
      <c r="X119" s="7">
        <f t="shared" si="90"/>
        <v>28.408399999999997</v>
      </c>
      <c r="Z119" s="12">
        <f t="shared" si="73"/>
        <v>58</v>
      </c>
      <c r="AA119" s="7">
        <f t="shared" si="91"/>
        <v>0.57999999999999996</v>
      </c>
      <c r="AB119" s="7">
        <f t="shared" si="92"/>
        <v>1.74</v>
      </c>
      <c r="AC119" s="7">
        <f t="shared" si="93"/>
        <v>4.7850000000000001</v>
      </c>
      <c r="AD119" s="7">
        <f t="shared" si="94"/>
        <v>7.3949999999999996</v>
      </c>
      <c r="AE119" s="7">
        <f t="shared" si="95"/>
        <v>13.92</v>
      </c>
      <c r="AF119" s="7">
        <f t="shared" si="96"/>
        <v>29.58</v>
      </c>
      <c r="AG119" s="23"/>
      <c r="AH119" s="12">
        <f t="shared" si="74"/>
        <v>58</v>
      </c>
      <c r="AI119" s="21">
        <f>0.25*'table CONIFERES'!$AH119/100</f>
        <v>0.14499999999999999</v>
      </c>
      <c r="AJ119" s="21">
        <f>0.75*'table CONIFERES'!AH119/100</f>
        <v>0.435</v>
      </c>
      <c r="AK119" s="21">
        <f>2.06*'table CONIFERES'!AH119/100</f>
        <v>1.1948000000000001</v>
      </c>
      <c r="AL119" s="21">
        <f>3.19*'table CONIFERES'!AH119/100</f>
        <v>1.8502000000000001</v>
      </c>
      <c r="AM119" s="21">
        <f>6*'table CONIFERES'!AH119/100</f>
        <v>3.48</v>
      </c>
      <c r="AN119" s="21">
        <f>12.75*'table CONIFERES'!AH119/100</f>
        <v>7.3949999999999996</v>
      </c>
      <c r="AO119" s="21">
        <f>75*'table CONIFERES'!AH119/100</f>
        <v>43.5</v>
      </c>
      <c r="AQ119" s="12">
        <f t="shared" si="75"/>
        <v>58</v>
      </c>
      <c r="AR119" s="21">
        <f t="shared" si="97"/>
        <v>6.3799999999999996E-2</v>
      </c>
      <c r="AS119" s="21">
        <f t="shared" si="98"/>
        <v>0.19140000000000001</v>
      </c>
      <c r="AT119" s="21">
        <f t="shared" si="99"/>
        <v>0.53359999999999996</v>
      </c>
      <c r="AU119" s="21">
        <f t="shared" si="100"/>
        <v>0.8236</v>
      </c>
      <c r="AV119" s="21">
        <f t="shared" si="101"/>
        <v>1.5485999999999998</v>
      </c>
      <c r="AW119" s="21">
        <f t="shared" si="102"/>
        <v>3.2886000000000002</v>
      </c>
      <c r="AX119" s="21">
        <f t="shared" si="103"/>
        <v>19.331399999999999</v>
      </c>
      <c r="AY119" s="21">
        <f t="shared" si="104"/>
        <v>32.224800000000002</v>
      </c>
      <c r="BA119" s="12">
        <f t="shared" si="76"/>
        <v>58</v>
      </c>
      <c r="BB119" s="21">
        <f t="shared" si="105"/>
        <v>3.4799999999999998E-2</v>
      </c>
      <c r="BC119" s="21">
        <f t="shared" si="106"/>
        <v>0.11019999999999999</v>
      </c>
      <c r="BD119" s="21">
        <f t="shared" si="107"/>
        <v>0.30159999999999998</v>
      </c>
      <c r="BE119" s="21">
        <f t="shared" si="108"/>
        <v>0.46400000000000008</v>
      </c>
      <c r="BF119" s="21">
        <f t="shared" si="109"/>
        <v>0.87</v>
      </c>
      <c r="BG119" s="21">
        <f t="shared" si="110"/>
        <v>1.8502000000000001</v>
      </c>
      <c r="BH119" s="21">
        <f t="shared" si="111"/>
        <v>10.875</v>
      </c>
      <c r="BI119" s="21">
        <f t="shared" si="112"/>
        <v>18.125</v>
      </c>
      <c r="BJ119" s="21">
        <f t="shared" si="113"/>
        <v>25.375</v>
      </c>
      <c r="BL119" s="12">
        <f t="shared" si="77"/>
        <v>58</v>
      </c>
      <c r="BM119" s="3">
        <f t="shared" si="78"/>
        <v>2.3199999999999998E-2</v>
      </c>
      <c r="BN119" s="3">
        <f t="shared" si="79"/>
        <v>6.9599999999999995E-2</v>
      </c>
      <c r="BO119" s="3">
        <f t="shared" si="80"/>
        <v>0.19140000000000001</v>
      </c>
      <c r="BP119" s="3">
        <f t="shared" si="81"/>
        <v>0.29580000000000001</v>
      </c>
      <c r="BQ119" s="3">
        <f t="shared" si="114"/>
        <v>0.55679999999999996</v>
      </c>
      <c r="BR119" s="3">
        <f t="shared" si="115"/>
        <v>1.1832</v>
      </c>
      <c r="BS119" s="3">
        <f t="shared" si="82"/>
        <v>6.96</v>
      </c>
      <c r="BT119" s="3">
        <f t="shared" si="83"/>
        <v>11.6</v>
      </c>
      <c r="BU119" s="3">
        <f t="shared" si="84"/>
        <v>16.239999999999998</v>
      </c>
      <c r="BV119" s="3">
        <f t="shared" si="85"/>
        <v>20.88</v>
      </c>
    </row>
    <row r="120" spans="1:74" x14ac:dyDescent="0.25">
      <c r="A120" s="12">
        <f t="shared" si="58"/>
        <v>58.5</v>
      </c>
      <c r="B120" s="11">
        <f t="shared" si="59"/>
        <v>58.5</v>
      </c>
      <c r="C120" s="31"/>
      <c r="D120" s="12">
        <f t="shared" si="60"/>
        <v>58.5</v>
      </c>
      <c r="E120" s="15">
        <f t="shared" si="61"/>
        <v>14.625</v>
      </c>
      <c r="F120" s="8">
        <f t="shared" si="62"/>
        <v>43.875</v>
      </c>
      <c r="G120" s="31"/>
      <c r="H120" s="12">
        <f t="shared" si="63"/>
        <v>58.5</v>
      </c>
      <c r="I120" s="9">
        <f t="shared" si="64"/>
        <v>4.7736000000000001</v>
      </c>
      <c r="J120" s="9">
        <f t="shared" si="65"/>
        <v>14.326649999999999</v>
      </c>
      <c r="K120" s="9">
        <f t="shared" si="66"/>
        <v>39.399749999999997</v>
      </c>
      <c r="L120" s="31"/>
      <c r="M120" s="12">
        <f t="shared" si="67"/>
        <v>58.5</v>
      </c>
      <c r="N120" s="7">
        <f t="shared" si="68"/>
        <v>2.34</v>
      </c>
      <c r="O120" s="7">
        <f t="shared" si="69"/>
        <v>7.02</v>
      </c>
      <c r="P120" s="7">
        <f t="shared" si="70"/>
        <v>19.305</v>
      </c>
      <c r="Q120" s="7">
        <f t="shared" si="71"/>
        <v>29.835000000000001</v>
      </c>
      <c r="R120" s="31"/>
      <c r="S120" s="12">
        <f t="shared" si="72"/>
        <v>58.5</v>
      </c>
      <c r="T120" s="7">
        <f t="shared" si="86"/>
        <v>1.1934</v>
      </c>
      <c r="U120" s="7">
        <f t="shared" si="87"/>
        <v>3.5801999999999996</v>
      </c>
      <c r="V120" s="7">
        <f t="shared" si="88"/>
        <v>9.8513999999999999</v>
      </c>
      <c r="W120" s="7">
        <f t="shared" si="89"/>
        <v>15.2217</v>
      </c>
      <c r="X120" s="7">
        <f t="shared" si="90"/>
        <v>28.653299999999998</v>
      </c>
      <c r="Z120" s="12">
        <f t="shared" si="73"/>
        <v>58.5</v>
      </c>
      <c r="AA120" s="7">
        <f t="shared" si="91"/>
        <v>0.58499999999999996</v>
      </c>
      <c r="AB120" s="7">
        <f t="shared" si="92"/>
        <v>1.7549999999999999</v>
      </c>
      <c r="AC120" s="7">
        <f t="shared" si="93"/>
        <v>4.8262499999999999</v>
      </c>
      <c r="AD120" s="7">
        <f t="shared" si="94"/>
        <v>7.4587500000000002</v>
      </c>
      <c r="AE120" s="7">
        <f t="shared" si="95"/>
        <v>14.04</v>
      </c>
      <c r="AF120" s="7">
        <f t="shared" si="96"/>
        <v>29.835000000000001</v>
      </c>
      <c r="AG120" s="23"/>
      <c r="AH120" s="12">
        <f t="shared" si="74"/>
        <v>58.5</v>
      </c>
      <c r="AI120" s="21">
        <f>0.25*'table CONIFERES'!$AH120/100</f>
        <v>0.14624999999999999</v>
      </c>
      <c r="AJ120" s="21">
        <f>0.75*'table CONIFERES'!AH120/100</f>
        <v>0.43874999999999997</v>
      </c>
      <c r="AK120" s="21">
        <f>2.06*'table CONIFERES'!AH120/100</f>
        <v>1.2051000000000001</v>
      </c>
      <c r="AL120" s="21">
        <f>3.19*'table CONIFERES'!AH120/100</f>
        <v>1.8661500000000002</v>
      </c>
      <c r="AM120" s="21">
        <f>6*'table CONIFERES'!AH120/100</f>
        <v>3.51</v>
      </c>
      <c r="AN120" s="21">
        <f>12.75*'table CONIFERES'!AH120/100</f>
        <v>7.4587500000000002</v>
      </c>
      <c r="AO120" s="21">
        <f>75*'table CONIFERES'!AH120/100</f>
        <v>43.875</v>
      </c>
      <c r="AQ120" s="12">
        <f t="shared" si="75"/>
        <v>58.5</v>
      </c>
      <c r="AR120" s="21">
        <f t="shared" si="97"/>
        <v>6.4349999999999991E-2</v>
      </c>
      <c r="AS120" s="21">
        <f t="shared" si="98"/>
        <v>0.19305</v>
      </c>
      <c r="AT120" s="21">
        <f t="shared" si="99"/>
        <v>0.53820000000000001</v>
      </c>
      <c r="AU120" s="21">
        <f t="shared" si="100"/>
        <v>0.83069999999999988</v>
      </c>
      <c r="AV120" s="21">
        <f t="shared" si="101"/>
        <v>1.5619499999999999</v>
      </c>
      <c r="AW120" s="21">
        <f t="shared" si="102"/>
        <v>3.3169499999999998</v>
      </c>
      <c r="AX120" s="21">
        <f t="shared" si="103"/>
        <v>19.498049999999999</v>
      </c>
      <c r="AY120" s="21">
        <f t="shared" si="104"/>
        <v>32.502600000000001</v>
      </c>
      <c r="BA120" s="12">
        <f t="shared" si="76"/>
        <v>58.5</v>
      </c>
      <c r="BB120" s="21">
        <f t="shared" si="105"/>
        <v>3.5099999999999999E-2</v>
      </c>
      <c r="BC120" s="21">
        <f t="shared" si="106"/>
        <v>0.11115</v>
      </c>
      <c r="BD120" s="21">
        <f t="shared" si="107"/>
        <v>0.30420000000000003</v>
      </c>
      <c r="BE120" s="21">
        <f t="shared" si="108"/>
        <v>0.46800000000000003</v>
      </c>
      <c r="BF120" s="21">
        <f t="shared" si="109"/>
        <v>0.87749999999999995</v>
      </c>
      <c r="BG120" s="21">
        <f t="shared" si="110"/>
        <v>1.8661500000000002</v>
      </c>
      <c r="BH120" s="21">
        <f t="shared" si="111"/>
        <v>10.96875</v>
      </c>
      <c r="BI120" s="21">
        <f t="shared" si="112"/>
        <v>18.28125</v>
      </c>
      <c r="BJ120" s="21">
        <f t="shared" si="113"/>
        <v>25.59375</v>
      </c>
      <c r="BL120" s="12">
        <f t="shared" si="77"/>
        <v>58.5</v>
      </c>
      <c r="BM120" s="3">
        <f t="shared" si="78"/>
        <v>2.3399999999999997E-2</v>
      </c>
      <c r="BN120" s="3">
        <f t="shared" si="79"/>
        <v>7.0199999999999999E-2</v>
      </c>
      <c r="BO120" s="3">
        <f t="shared" si="80"/>
        <v>0.19305</v>
      </c>
      <c r="BP120" s="3">
        <f t="shared" si="81"/>
        <v>0.29835</v>
      </c>
      <c r="BQ120" s="3">
        <f t="shared" si="114"/>
        <v>0.56159999999999999</v>
      </c>
      <c r="BR120" s="3">
        <f t="shared" si="115"/>
        <v>1.1934</v>
      </c>
      <c r="BS120" s="3">
        <f t="shared" si="82"/>
        <v>7.02</v>
      </c>
      <c r="BT120" s="3">
        <f t="shared" si="83"/>
        <v>11.7</v>
      </c>
      <c r="BU120" s="3">
        <f t="shared" si="84"/>
        <v>16.38</v>
      </c>
      <c r="BV120" s="3">
        <f t="shared" si="85"/>
        <v>21.06</v>
      </c>
    </row>
    <row r="121" spans="1:74" x14ac:dyDescent="0.25">
      <c r="A121" s="12">
        <f t="shared" si="58"/>
        <v>59</v>
      </c>
      <c r="B121" s="11">
        <f t="shared" si="59"/>
        <v>59</v>
      </c>
      <c r="C121" s="31"/>
      <c r="D121" s="12">
        <f t="shared" si="60"/>
        <v>59</v>
      </c>
      <c r="E121" s="15">
        <f t="shared" si="61"/>
        <v>14.75</v>
      </c>
      <c r="F121" s="8">
        <f t="shared" si="62"/>
        <v>44.25</v>
      </c>
      <c r="G121" s="31"/>
      <c r="H121" s="12">
        <f t="shared" si="63"/>
        <v>59</v>
      </c>
      <c r="I121" s="9">
        <f t="shared" si="64"/>
        <v>4.8144</v>
      </c>
      <c r="J121" s="9">
        <f t="shared" si="65"/>
        <v>14.449099999999998</v>
      </c>
      <c r="K121" s="9">
        <f t="shared" si="66"/>
        <v>39.736499999999999</v>
      </c>
      <c r="L121" s="31"/>
      <c r="M121" s="12">
        <f t="shared" si="67"/>
        <v>59</v>
      </c>
      <c r="N121" s="7">
        <f t="shared" si="68"/>
        <v>2.36</v>
      </c>
      <c r="O121" s="7">
        <f t="shared" si="69"/>
        <v>7.08</v>
      </c>
      <c r="P121" s="7">
        <f t="shared" si="70"/>
        <v>19.47</v>
      </c>
      <c r="Q121" s="7">
        <f t="shared" si="71"/>
        <v>30.09</v>
      </c>
      <c r="R121" s="31"/>
      <c r="S121" s="12">
        <f t="shared" si="72"/>
        <v>59</v>
      </c>
      <c r="T121" s="7">
        <f t="shared" si="86"/>
        <v>1.2036</v>
      </c>
      <c r="U121" s="7">
        <f t="shared" si="87"/>
        <v>3.6107999999999998</v>
      </c>
      <c r="V121" s="7">
        <f t="shared" si="88"/>
        <v>9.9355999999999991</v>
      </c>
      <c r="W121" s="7">
        <f t="shared" si="89"/>
        <v>15.351800000000001</v>
      </c>
      <c r="X121" s="7">
        <f t="shared" si="90"/>
        <v>28.898199999999996</v>
      </c>
      <c r="Z121" s="12">
        <f t="shared" si="73"/>
        <v>59</v>
      </c>
      <c r="AA121" s="7">
        <f t="shared" si="91"/>
        <v>0.59</v>
      </c>
      <c r="AB121" s="7">
        <f t="shared" si="92"/>
        <v>1.77</v>
      </c>
      <c r="AC121" s="7">
        <f t="shared" si="93"/>
        <v>4.8674999999999997</v>
      </c>
      <c r="AD121" s="7">
        <f t="shared" si="94"/>
        <v>7.5225</v>
      </c>
      <c r="AE121" s="7">
        <f t="shared" si="95"/>
        <v>14.16</v>
      </c>
      <c r="AF121" s="7">
        <f t="shared" si="96"/>
        <v>30.09</v>
      </c>
      <c r="AG121" s="23"/>
      <c r="AH121" s="12">
        <f t="shared" si="74"/>
        <v>59</v>
      </c>
      <c r="AI121" s="21">
        <f>0.25*'table CONIFERES'!$AH121/100</f>
        <v>0.14749999999999999</v>
      </c>
      <c r="AJ121" s="21">
        <f>0.75*'table CONIFERES'!AH121/100</f>
        <v>0.4425</v>
      </c>
      <c r="AK121" s="21">
        <f>2.06*'table CONIFERES'!AH121/100</f>
        <v>1.2154</v>
      </c>
      <c r="AL121" s="21">
        <f>3.19*'table CONIFERES'!AH121/100</f>
        <v>1.8821000000000001</v>
      </c>
      <c r="AM121" s="21">
        <f>6*'table CONIFERES'!AH121/100</f>
        <v>3.54</v>
      </c>
      <c r="AN121" s="21">
        <f>12.75*'table CONIFERES'!AH121/100</f>
        <v>7.5225</v>
      </c>
      <c r="AO121" s="21">
        <f>75*'table CONIFERES'!AH121/100</f>
        <v>44.25</v>
      </c>
      <c r="AQ121" s="12">
        <f t="shared" si="75"/>
        <v>59</v>
      </c>
      <c r="AR121" s="21">
        <f t="shared" si="97"/>
        <v>6.4899999999999999E-2</v>
      </c>
      <c r="AS121" s="21">
        <f t="shared" si="98"/>
        <v>0.19470000000000001</v>
      </c>
      <c r="AT121" s="21">
        <f t="shared" si="99"/>
        <v>0.54280000000000006</v>
      </c>
      <c r="AU121" s="21">
        <f t="shared" si="100"/>
        <v>0.83779999999999999</v>
      </c>
      <c r="AV121" s="21">
        <f t="shared" si="101"/>
        <v>1.5752999999999999</v>
      </c>
      <c r="AW121" s="21">
        <f t="shared" si="102"/>
        <v>3.3452999999999999</v>
      </c>
      <c r="AX121" s="21">
        <f t="shared" si="103"/>
        <v>19.664699999999996</v>
      </c>
      <c r="AY121" s="21">
        <f t="shared" si="104"/>
        <v>32.7804</v>
      </c>
      <c r="BA121" s="12">
        <f t="shared" si="76"/>
        <v>59</v>
      </c>
      <c r="BB121" s="21">
        <f t="shared" si="105"/>
        <v>3.5400000000000001E-2</v>
      </c>
      <c r="BC121" s="21">
        <f t="shared" si="106"/>
        <v>0.11210000000000001</v>
      </c>
      <c r="BD121" s="21">
        <f t="shared" si="107"/>
        <v>0.30680000000000002</v>
      </c>
      <c r="BE121" s="21">
        <f t="shared" si="108"/>
        <v>0.47200000000000003</v>
      </c>
      <c r="BF121" s="21">
        <f t="shared" si="109"/>
        <v>0.88500000000000001</v>
      </c>
      <c r="BG121" s="21">
        <f t="shared" si="110"/>
        <v>1.8821000000000001</v>
      </c>
      <c r="BH121" s="21">
        <f t="shared" si="111"/>
        <v>11.0625</v>
      </c>
      <c r="BI121" s="21">
        <f t="shared" si="112"/>
        <v>18.4375</v>
      </c>
      <c r="BJ121" s="21">
        <f t="shared" si="113"/>
        <v>25.8125</v>
      </c>
      <c r="BL121" s="12">
        <f t="shared" si="77"/>
        <v>59</v>
      </c>
      <c r="BM121" s="3">
        <f t="shared" si="78"/>
        <v>2.3599999999999999E-2</v>
      </c>
      <c r="BN121" s="3">
        <f t="shared" si="79"/>
        <v>7.0800000000000002E-2</v>
      </c>
      <c r="BO121" s="3">
        <f t="shared" si="80"/>
        <v>0.19470000000000001</v>
      </c>
      <c r="BP121" s="3">
        <f t="shared" si="81"/>
        <v>0.3009</v>
      </c>
      <c r="BQ121" s="3">
        <f t="shared" si="114"/>
        <v>0.56640000000000001</v>
      </c>
      <c r="BR121" s="3">
        <f t="shared" si="115"/>
        <v>1.2036</v>
      </c>
      <c r="BS121" s="3">
        <f t="shared" si="82"/>
        <v>7.08</v>
      </c>
      <c r="BT121" s="3">
        <f t="shared" si="83"/>
        <v>11.8</v>
      </c>
      <c r="BU121" s="3">
        <f t="shared" si="84"/>
        <v>16.52</v>
      </c>
      <c r="BV121" s="3">
        <f t="shared" si="85"/>
        <v>21.24</v>
      </c>
    </row>
    <row r="122" spans="1:74" x14ac:dyDescent="0.25">
      <c r="A122" s="12">
        <f t="shared" si="58"/>
        <v>59.5</v>
      </c>
      <c r="B122" s="11">
        <f t="shared" si="59"/>
        <v>59.5</v>
      </c>
      <c r="C122" s="31"/>
      <c r="D122" s="12">
        <f t="shared" si="60"/>
        <v>59.5</v>
      </c>
      <c r="E122" s="15">
        <f t="shared" si="61"/>
        <v>14.875</v>
      </c>
      <c r="F122" s="8">
        <f t="shared" si="62"/>
        <v>44.625</v>
      </c>
      <c r="G122" s="31"/>
      <c r="H122" s="12">
        <f t="shared" si="63"/>
        <v>59.5</v>
      </c>
      <c r="I122" s="9">
        <f t="shared" si="64"/>
        <v>4.8552</v>
      </c>
      <c r="J122" s="9">
        <f t="shared" si="65"/>
        <v>14.57155</v>
      </c>
      <c r="K122" s="9">
        <f t="shared" si="66"/>
        <v>40.073250000000002</v>
      </c>
      <c r="L122" s="31"/>
      <c r="M122" s="12">
        <f t="shared" si="67"/>
        <v>59.5</v>
      </c>
      <c r="N122" s="7">
        <f t="shared" si="68"/>
        <v>2.38</v>
      </c>
      <c r="O122" s="7">
        <f t="shared" si="69"/>
        <v>7.14</v>
      </c>
      <c r="P122" s="7">
        <f t="shared" si="70"/>
        <v>19.635000000000002</v>
      </c>
      <c r="Q122" s="7">
        <f t="shared" si="71"/>
        <v>30.344999999999999</v>
      </c>
      <c r="R122" s="31"/>
      <c r="S122" s="12">
        <f t="shared" si="72"/>
        <v>59.5</v>
      </c>
      <c r="T122" s="7">
        <f t="shared" si="86"/>
        <v>1.2138</v>
      </c>
      <c r="U122" s="7">
        <f t="shared" si="87"/>
        <v>3.6414</v>
      </c>
      <c r="V122" s="7">
        <f t="shared" si="88"/>
        <v>10.0198</v>
      </c>
      <c r="W122" s="7">
        <f t="shared" si="89"/>
        <v>15.481900000000001</v>
      </c>
      <c r="X122" s="7">
        <f t="shared" si="90"/>
        <v>29.1431</v>
      </c>
      <c r="Z122" s="12">
        <f t="shared" si="73"/>
        <v>59.5</v>
      </c>
      <c r="AA122" s="7">
        <f t="shared" si="91"/>
        <v>0.59499999999999997</v>
      </c>
      <c r="AB122" s="7">
        <f t="shared" si="92"/>
        <v>1.7849999999999999</v>
      </c>
      <c r="AC122" s="7">
        <f t="shared" si="93"/>
        <v>4.9087500000000004</v>
      </c>
      <c r="AD122" s="7">
        <f t="shared" si="94"/>
        <v>7.5862499999999997</v>
      </c>
      <c r="AE122" s="7">
        <f t="shared" si="95"/>
        <v>14.28</v>
      </c>
      <c r="AF122" s="7">
        <f t="shared" si="96"/>
        <v>30.344999999999999</v>
      </c>
      <c r="AG122" s="23"/>
      <c r="AH122" s="12">
        <f t="shared" si="74"/>
        <v>59.5</v>
      </c>
      <c r="AI122" s="21">
        <f>0.25*'table CONIFERES'!$AH122/100</f>
        <v>0.14874999999999999</v>
      </c>
      <c r="AJ122" s="21">
        <f>0.75*'table CONIFERES'!AH122/100</f>
        <v>0.44624999999999998</v>
      </c>
      <c r="AK122" s="21">
        <f>2.06*'table CONIFERES'!AH122/100</f>
        <v>1.2257</v>
      </c>
      <c r="AL122" s="21">
        <f>3.19*'table CONIFERES'!AH122/100</f>
        <v>1.89805</v>
      </c>
      <c r="AM122" s="21">
        <f>6*'table CONIFERES'!AH122/100</f>
        <v>3.57</v>
      </c>
      <c r="AN122" s="21">
        <f>12.75*'table CONIFERES'!AH122/100</f>
        <v>7.5862499999999997</v>
      </c>
      <c r="AO122" s="21">
        <f>75*'table CONIFERES'!AH122/100</f>
        <v>44.625</v>
      </c>
      <c r="AQ122" s="12">
        <f t="shared" si="75"/>
        <v>59.5</v>
      </c>
      <c r="AR122" s="21">
        <f t="shared" si="97"/>
        <v>6.5449999999999994E-2</v>
      </c>
      <c r="AS122" s="21">
        <f t="shared" si="98"/>
        <v>0.19635000000000002</v>
      </c>
      <c r="AT122" s="21">
        <f t="shared" si="99"/>
        <v>0.5474</v>
      </c>
      <c r="AU122" s="21">
        <f t="shared" si="100"/>
        <v>0.84489999999999998</v>
      </c>
      <c r="AV122" s="21">
        <f t="shared" si="101"/>
        <v>1.5886500000000001</v>
      </c>
      <c r="AW122" s="21">
        <f t="shared" si="102"/>
        <v>3.37365</v>
      </c>
      <c r="AX122" s="21">
        <f t="shared" si="103"/>
        <v>19.83135</v>
      </c>
      <c r="AY122" s="21">
        <f t="shared" si="104"/>
        <v>33.058199999999999</v>
      </c>
      <c r="BA122" s="12">
        <f t="shared" si="76"/>
        <v>59.5</v>
      </c>
      <c r="BB122" s="21">
        <f t="shared" si="105"/>
        <v>3.5699999999999996E-2</v>
      </c>
      <c r="BC122" s="21">
        <f t="shared" si="106"/>
        <v>0.11305</v>
      </c>
      <c r="BD122" s="21">
        <f t="shared" si="107"/>
        <v>0.30940000000000001</v>
      </c>
      <c r="BE122" s="21">
        <f t="shared" si="108"/>
        <v>0.47600000000000003</v>
      </c>
      <c r="BF122" s="21">
        <f t="shared" si="109"/>
        <v>0.89249999999999996</v>
      </c>
      <c r="BG122" s="21">
        <f t="shared" si="110"/>
        <v>1.89805</v>
      </c>
      <c r="BH122" s="21">
        <f t="shared" si="111"/>
        <v>11.15625</v>
      </c>
      <c r="BI122" s="21">
        <f t="shared" si="112"/>
        <v>18.59375</v>
      </c>
      <c r="BJ122" s="21">
        <f t="shared" si="113"/>
        <v>26.03125</v>
      </c>
      <c r="BL122" s="12">
        <f t="shared" si="77"/>
        <v>59.5</v>
      </c>
      <c r="BM122" s="3">
        <f t="shared" si="78"/>
        <v>2.3799999999999998E-2</v>
      </c>
      <c r="BN122" s="3">
        <f t="shared" si="79"/>
        <v>7.1399999999999991E-2</v>
      </c>
      <c r="BO122" s="3">
        <f t="shared" si="80"/>
        <v>0.19635000000000002</v>
      </c>
      <c r="BP122" s="3">
        <f t="shared" si="81"/>
        <v>0.30345</v>
      </c>
      <c r="BQ122" s="3">
        <f t="shared" si="114"/>
        <v>0.57119999999999993</v>
      </c>
      <c r="BR122" s="3">
        <f t="shared" si="115"/>
        <v>1.2138</v>
      </c>
      <c r="BS122" s="3">
        <f t="shared" si="82"/>
        <v>7.14</v>
      </c>
      <c r="BT122" s="3">
        <f t="shared" si="83"/>
        <v>11.9</v>
      </c>
      <c r="BU122" s="3">
        <f t="shared" si="84"/>
        <v>16.66</v>
      </c>
      <c r="BV122" s="3">
        <f t="shared" si="85"/>
        <v>21.42</v>
      </c>
    </row>
    <row r="123" spans="1:74" x14ac:dyDescent="0.25">
      <c r="A123" s="12">
        <f t="shared" si="58"/>
        <v>60</v>
      </c>
      <c r="B123" s="11">
        <f t="shared" si="59"/>
        <v>60</v>
      </c>
      <c r="C123" s="31"/>
      <c r="D123" s="12">
        <f t="shared" si="60"/>
        <v>60</v>
      </c>
      <c r="E123" s="15">
        <f t="shared" si="61"/>
        <v>15</v>
      </c>
      <c r="F123" s="8">
        <f t="shared" si="62"/>
        <v>45</v>
      </c>
      <c r="G123" s="31"/>
      <c r="H123" s="12">
        <f t="shared" si="63"/>
        <v>60</v>
      </c>
      <c r="I123" s="9">
        <f t="shared" si="64"/>
        <v>4.8959999999999999</v>
      </c>
      <c r="J123" s="9">
        <f t="shared" si="65"/>
        <v>14.693999999999999</v>
      </c>
      <c r="K123" s="9">
        <f t="shared" si="66"/>
        <v>40.409999999999997</v>
      </c>
      <c r="L123" s="31"/>
      <c r="M123" s="12">
        <f t="shared" si="67"/>
        <v>60</v>
      </c>
      <c r="N123" s="7">
        <f t="shared" si="68"/>
        <v>2.4</v>
      </c>
      <c r="O123" s="7">
        <f t="shared" si="69"/>
        <v>7.2</v>
      </c>
      <c r="P123" s="7">
        <f t="shared" si="70"/>
        <v>19.8</v>
      </c>
      <c r="Q123" s="7">
        <f t="shared" si="71"/>
        <v>30.6</v>
      </c>
      <c r="R123" s="31"/>
      <c r="S123" s="12">
        <f t="shared" si="72"/>
        <v>60</v>
      </c>
      <c r="T123" s="7">
        <f t="shared" si="86"/>
        <v>1.224</v>
      </c>
      <c r="U123" s="7">
        <f t="shared" si="87"/>
        <v>3.6719999999999997</v>
      </c>
      <c r="V123" s="7">
        <f t="shared" si="88"/>
        <v>10.103999999999999</v>
      </c>
      <c r="W123" s="7">
        <f t="shared" si="89"/>
        <v>15.612</v>
      </c>
      <c r="X123" s="7">
        <f t="shared" si="90"/>
        <v>29.387999999999998</v>
      </c>
      <c r="Z123" s="12">
        <f t="shared" si="73"/>
        <v>60</v>
      </c>
      <c r="AA123" s="7">
        <f t="shared" si="91"/>
        <v>0.6</v>
      </c>
      <c r="AB123" s="7">
        <f t="shared" si="92"/>
        <v>1.8</v>
      </c>
      <c r="AC123" s="7">
        <f t="shared" si="93"/>
        <v>4.95</v>
      </c>
      <c r="AD123" s="7">
        <f t="shared" si="94"/>
        <v>7.65</v>
      </c>
      <c r="AE123" s="7">
        <f t="shared" si="95"/>
        <v>14.4</v>
      </c>
      <c r="AF123" s="7">
        <f t="shared" si="96"/>
        <v>30.6</v>
      </c>
      <c r="AG123" s="23"/>
      <c r="AH123" s="12">
        <f t="shared" si="74"/>
        <v>60</v>
      </c>
      <c r="AI123" s="21">
        <f>0.25*'table CONIFERES'!$AH123/100</f>
        <v>0.15</v>
      </c>
      <c r="AJ123" s="21">
        <f>0.75*'table CONIFERES'!AH123/100</f>
        <v>0.45</v>
      </c>
      <c r="AK123" s="21">
        <f>2.06*'table CONIFERES'!AH123/100</f>
        <v>1.236</v>
      </c>
      <c r="AL123" s="21">
        <f>3.19*'table CONIFERES'!AH123/100</f>
        <v>1.9140000000000001</v>
      </c>
      <c r="AM123" s="21">
        <f>6*'table CONIFERES'!AH123/100</f>
        <v>3.6</v>
      </c>
      <c r="AN123" s="21">
        <f>12.75*'table CONIFERES'!AH123/100</f>
        <v>7.65</v>
      </c>
      <c r="AO123" s="21">
        <f>75*'table CONIFERES'!AH123/100</f>
        <v>45</v>
      </c>
      <c r="AQ123" s="12">
        <f t="shared" si="75"/>
        <v>60</v>
      </c>
      <c r="AR123" s="21">
        <f t="shared" si="97"/>
        <v>6.6000000000000003E-2</v>
      </c>
      <c r="AS123" s="21">
        <f t="shared" si="98"/>
        <v>0.19800000000000001</v>
      </c>
      <c r="AT123" s="21">
        <f t="shared" si="99"/>
        <v>0.55200000000000005</v>
      </c>
      <c r="AU123" s="21">
        <f t="shared" si="100"/>
        <v>0.85199999999999987</v>
      </c>
      <c r="AV123" s="21">
        <f t="shared" si="101"/>
        <v>1.6019999999999999</v>
      </c>
      <c r="AW123" s="21">
        <f t="shared" si="102"/>
        <v>3.4019999999999997</v>
      </c>
      <c r="AX123" s="21">
        <f t="shared" si="103"/>
        <v>19.998000000000001</v>
      </c>
      <c r="AY123" s="21">
        <f t="shared" si="104"/>
        <v>33.336000000000006</v>
      </c>
      <c r="BA123" s="12">
        <f t="shared" si="76"/>
        <v>60</v>
      </c>
      <c r="BB123" s="21">
        <f t="shared" si="105"/>
        <v>3.5999999999999997E-2</v>
      </c>
      <c r="BC123" s="21">
        <f t="shared" si="106"/>
        <v>0.114</v>
      </c>
      <c r="BD123" s="21">
        <f t="shared" si="107"/>
        <v>0.31200000000000006</v>
      </c>
      <c r="BE123" s="21">
        <f t="shared" si="108"/>
        <v>0.48</v>
      </c>
      <c r="BF123" s="21">
        <f t="shared" si="109"/>
        <v>0.9</v>
      </c>
      <c r="BG123" s="21">
        <f t="shared" si="110"/>
        <v>1.9140000000000001</v>
      </c>
      <c r="BH123" s="21">
        <f t="shared" si="111"/>
        <v>11.25</v>
      </c>
      <c r="BI123" s="21">
        <f t="shared" si="112"/>
        <v>18.75</v>
      </c>
      <c r="BJ123" s="21">
        <f t="shared" si="113"/>
        <v>26.25</v>
      </c>
      <c r="BL123" s="12">
        <f t="shared" si="77"/>
        <v>60</v>
      </c>
      <c r="BM123" s="3">
        <f t="shared" si="78"/>
        <v>2.4E-2</v>
      </c>
      <c r="BN123" s="3">
        <f t="shared" si="79"/>
        <v>7.1999999999999995E-2</v>
      </c>
      <c r="BO123" s="3">
        <f t="shared" si="80"/>
        <v>0.19800000000000001</v>
      </c>
      <c r="BP123" s="3">
        <f t="shared" si="81"/>
        <v>0.30599999999999999</v>
      </c>
      <c r="BQ123" s="3">
        <f t="shared" si="114"/>
        <v>0.57599999999999996</v>
      </c>
      <c r="BR123" s="3">
        <f t="shared" si="115"/>
        <v>1.224</v>
      </c>
      <c r="BS123" s="3">
        <f t="shared" si="82"/>
        <v>7.2</v>
      </c>
      <c r="BT123" s="3">
        <f t="shared" si="83"/>
        <v>12</v>
      </c>
      <c r="BU123" s="3">
        <f t="shared" si="84"/>
        <v>16.8</v>
      </c>
      <c r="BV123" s="3">
        <f t="shared" si="85"/>
        <v>21.6</v>
      </c>
    </row>
    <row r="124" spans="1:74" x14ac:dyDescent="0.25">
      <c r="A124" s="12">
        <f t="shared" si="58"/>
        <v>60.5</v>
      </c>
      <c r="B124" s="11">
        <f t="shared" si="59"/>
        <v>60.5</v>
      </c>
      <c r="C124" s="31"/>
      <c r="D124" s="12">
        <f t="shared" si="60"/>
        <v>60.5</v>
      </c>
      <c r="E124" s="15">
        <f t="shared" si="61"/>
        <v>15.125</v>
      </c>
      <c r="F124" s="8">
        <f t="shared" si="62"/>
        <v>45.375</v>
      </c>
      <c r="G124" s="31"/>
      <c r="H124" s="12">
        <f t="shared" si="63"/>
        <v>60.5</v>
      </c>
      <c r="I124" s="9">
        <f t="shared" si="64"/>
        <v>4.9367999999999999</v>
      </c>
      <c r="J124" s="9">
        <f t="shared" si="65"/>
        <v>14.81645</v>
      </c>
      <c r="K124" s="9">
        <f t="shared" si="66"/>
        <v>40.746749999999999</v>
      </c>
      <c r="L124" s="31"/>
      <c r="M124" s="12">
        <f t="shared" si="67"/>
        <v>60.5</v>
      </c>
      <c r="N124" s="7">
        <f t="shared" si="68"/>
        <v>2.42</v>
      </c>
      <c r="O124" s="7">
        <f t="shared" si="69"/>
        <v>7.26</v>
      </c>
      <c r="P124" s="7">
        <f t="shared" si="70"/>
        <v>19.965</v>
      </c>
      <c r="Q124" s="7">
        <f t="shared" si="71"/>
        <v>30.855</v>
      </c>
      <c r="R124" s="31"/>
      <c r="S124" s="12">
        <f t="shared" si="72"/>
        <v>60.5</v>
      </c>
      <c r="T124" s="7">
        <f t="shared" si="86"/>
        <v>1.2342</v>
      </c>
      <c r="U124" s="7">
        <f t="shared" si="87"/>
        <v>3.7025999999999999</v>
      </c>
      <c r="V124" s="7">
        <f t="shared" si="88"/>
        <v>10.1882</v>
      </c>
      <c r="W124" s="7">
        <f t="shared" si="89"/>
        <v>15.742100000000001</v>
      </c>
      <c r="X124" s="7">
        <f t="shared" si="90"/>
        <v>29.632899999999999</v>
      </c>
      <c r="Z124" s="12">
        <f t="shared" si="73"/>
        <v>60.5</v>
      </c>
      <c r="AA124" s="7">
        <f t="shared" si="91"/>
        <v>0.60499999999999998</v>
      </c>
      <c r="AB124" s="7">
        <f t="shared" si="92"/>
        <v>1.8149999999999999</v>
      </c>
      <c r="AC124" s="7">
        <f t="shared" si="93"/>
        <v>4.99125</v>
      </c>
      <c r="AD124" s="7">
        <f t="shared" si="94"/>
        <v>7.7137500000000001</v>
      </c>
      <c r="AE124" s="7">
        <f t="shared" si="95"/>
        <v>14.52</v>
      </c>
      <c r="AF124" s="7">
        <f t="shared" si="96"/>
        <v>30.855</v>
      </c>
      <c r="AG124" s="23"/>
      <c r="AH124" s="12">
        <f t="shared" si="74"/>
        <v>60.5</v>
      </c>
      <c r="AI124" s="21">
        <f>0.25*'table CONIFERES'!$AH124/100</f>
        <v>0.15125</v>
      </c>
      <c r="AJ124" s="21">
        <f>0.75*'table CONIFERES'!AH124/100</f>
        <v>0.45374999999999999</v>
      </c>
      <c r="AK124" s="21">
        <f>2.06*'table CONIFERES'!AH124/100</f>
        <v>1.2463000000000002</v>
      </c>
      <c r="AL124" s="21">
        <f>3.19*'table CONIFERES'!AH124/100</f>
        <v>1.9299500000000001</v>
      </c>
      <c r="AM124" s="21">
        <f>6*'table CONIFERES'!AH124/100</f>
        <v>3.63</v>
      </c>
      <c r="AN124" s="21">
        <f>12.75*'table CONIFERES'!AH124/100</f>
        <v>7.7137500000000001</v>
      </c>
      <c r="AO124" s="21">
        <f>75*'table CONIFERES'!AH124/100</f>
        <v>45.375</v>
      </c>
      <c r="AQ124" s="12">
        <f t="shared" si="75"/>
        <v>60.5</v>
      </c>
      <c r="AR124" s="21">
        <f t="shared" si="97"/>
        <v>6.6549999999999998E-2</v>
      </c>
      <c r="AS124" s="21">
        <f t="shared" si="98"/>
        <v>0.19964999999999999</v>
      </c>
      <c r="AT124" s="21">
        <f t="shared" si="99"/>
        <v>0.55659999999999998</v>
      </c>
      <c r="AU124" s="21">
        <f t="shared" si="100"/>
        <v>0.85909999999999997</v>
      </c>
      <c r="AV124" s="21">
        <f t="shared" si="101"/>
        <v>1.6153500000000001</v>
      </c>
      <c r="AW124" s="21">
        <f t="shared" si="102"/>
        <v>3.4303499999999998</v>
      </c>
      <c r="AX124" s="21">
        <f t="shared" si="103"/>
        <v>20.164649999999998</v>
      </c>
      <c r="AY124" s="21">
        <f t="shared" si="104"/>
        <v>33.613799999999998</v>
      </c>
      <c r="BA124" s="12">
        <f t="shared" si="76"/>
        <v>60.5</v>
      </c>
      <c r="BB124" s="21">
        <f t="shared" si="105"/>
        <v>3.6299999999999999E-2</v>
      </c>
      <c r="BC124" s="21">
        <f t="shared" si="106"/>
        <v>0.11495000000000001</v>
      </c>
      <c r="BD124" s="21">
        <f t="shared" si="107"/>
        <v>0.31459999999999999</v>
      </c>
      <c r="BE124" s="21">
        <f t="shared" si="108"/>
        <v>0.48400000000000004</v>
      </c>
      <c r="BF124" s="21">
        <f t="shared" si="109"/>
        <v>0.90749999999999997</v>
      </c>
      <c r="BG124" s="21">
        <f t="shared" si="110"/>
        <v>1.9299500000000001</v>
      </c>
      <c r="BH124" s="21">
        <f t="shared" si="111"/>
        <v>11.34375</v>
      </c>
      <c r="BI124" s="21">
        <f t="shared" si="112"/>
        <v>18.90625</v>
      </c>
      <c r="BJ124" s="21">
        <f t="shared" si="113"/>
        <v>26.46875</v>
      </c>
      <c r="BL124" s="12">
        <f t="shared" si="77"/>
        <v>60.5</v>
      </c>
      <c r="BM124" s="3">
        <f t="shared" si="78"/>
        <v>2.4199999999999999E-2</v>
      </c>
      <c r="BN124" s="3">
        <f t="shared" si="79"/>
        <v>7.2599999999999998E-2</v>
      </c>
      <c r="BO124" s="3">
        <f t="shared" si="80"/>
        <v>0.19964999999999999</v>
      </c>
      <c r="BP124" s="3">
        <f t="shared" si="81"/>
        <v>0.30854999999999999</v>
      </c>
      <c r="BQ124" s="3">
        <f t="shared" si="114"/>
        <v>0.58079999999999998</v>
      </c>
      <c r="BR124" s="3">
        <f t="shared" si="115"/>
        <v>1.2342</v>
      </c>
      <c r="BS124" s="3">
        <f t="shared" si="82"/>
        <v>7.26</v>
      </c>
      <c r="BT124" s="3">
        <f t="shared" si="83"/>
        <v>12.1</v>
      </c>
      <c r="BU124" s="3">
        <f t="shared" si="84"/>
        <v>16.940000000000001</v>
      </c>
      <c r="BV124" s="3">
        <f t="shared" si="85"/>
        <v>21.78</v>
      </c>
    </row>
    <row r="125" spans="1:74" x14ac:dyDescent="0.25">
      <c r="A125" s="12">
        <f t="shared" si="58"/>
        <v>61</v>
      </c>
      <c r="B125" s="11">
        <f t="shared" si="59"/>
        <v>61</v>
      </c>
      <c r="C125" s="31"/>
      <c r="D125" s="12">
        <f t="shared" si="60"/>
        <v>61</v>
      </c>
      <c r="E125" s="15">
        <f t="shared" si="61"/>
        <v>15.25</v>
      </c>
      <c r="F125" s="8">
        <f t="shared" si="62"/>
        <v>45.75</v>
      </c>
      <c r="G125" s="31"/>
      <c r="H125" s="12">
        <f t="shared" si="63"/>
        <v>61</v>
      </c>
      <c r="I125" s="9">
        <f t="shared" si="64"/>
        <v>4.9775999999999998</v>
      </c>
      <c r="J125" s="9">
        <f t="shared" si="65"/>
        <v>14.938899999999999</v>
      </c>
      <c r="K125" s="9">
        <f t="shared" si="66"/>
        <v>41.083499999999994</v>
      </c>
      <c r="L125" s="31"/>
      <c r="M125" s="12">
        <f t="shared" si="67"/>
        <v>61</v>
      </c>
      <c r="N125" s="7">
        <f t="shared" si="68"/>
        <v>2.44</v>
      </c>
      <c r="O125" s="7">
        <f t="shared" si="69"/>
        <v>7.32</v>
      </c>
      <c r="P125" s="7">
        <f t="shared" si="70"/>
        <v>20.13</v>
      </c>
      <c r="Q125" s="7">
        <f t="shared" si="71"/>
        <v>31.11</v>
      </c>
      <c r="R125" s="31"/>
      <c r="S125" s="12">
        <f t="shared" si="72"/>
        <v>61</v>
      </c>
      <c r="T125" s="7">
        <f t="shared" si="86"/>
        <v>1.2444</v>
      </c>
      <c r="U125" s="7">
        <f t="shared" si="87"/>
        <v>3.7332000000000001</v>
      </c>
      <c r="V125" s="7">
        <f t="shared" si="88"/>
        <v>10.272399999999999</v>
      </c>
      <c r="W125" s="7">
        <f t="shared" si="89"/>
        <v>15.872199999999999</v>
      </c>
      <c r="X125" s="7">
        <f t="shared" si="90"/>
        <v>29.877799999999997</v>
      </c>
      <c r="Z125" s="12">
        <f t="shared" si="73"/>
        <v>61</v>
      </c>
      <c r="AA125" s="7">
        <f t="shared" si="91"/>
        <v>0.61</v>
      </c>
      <c r="AB125" s="7">
        <f t="shared" si="92"/>
        <v>1.83</v>
      </c>
      <c r="AC125" s="7">
        <f t="shared" si="93"/>
        <v>5.0324999999999998</v>
      </c>
      <c r="AD125" s="7">
        <f t="shared" si="94"/>
        <v>7.7774999999999999</v>
      </c>
      <c r="AE125" s="7">
        <f t="shared" si="95"/>
        <v>14.64</v>
      </c>
      <c r="AF125" s="7">
        <f t="shared" si="96"/>
        <v>31.11</v>
      </c>
      <c r="AG125" s="23"/>
      <c r="AH125" s="12">
        <f t="shared" si="74"/>
        <v>61</v>
      </c>
      <c r="AI125" s="21">
        <f>0.25*'table CONIFERES'!$AH125/100</f>
        <v>0.1525</v>
      </c>
      <c r="AJ125" s="21">
        <f>0.75*'table CONIFERES'!AH125/100</f>
        <v>0.45750000000000002</v>
      </c>
      <c r="AK125" s="21">
        <f>2.06*'table CONIFERES'!AH125/100</f>
        <v>1.2565999999999999</v>
      </c>
      <c r="AL125" s="21">
        <f>3.19*'table CONIFERES'!AH125/100</f>
        <v>1.9459</v>
      </c>
      <c r="AM125" s="21">
        <f>6*'table CONIFERES'!AH125/100</f>
        <v>3.66</v>
      </c>
      <c r="AN125" s="21">
        <f>12.75*'table CONIFERES'!AH125/100</f>
        <v>7.7774999999999999</v>
      </c>
      <c r="AO125" s="21">
        <f>75*'table CONIFERES'!AH125/100</f>
        <v>45.75</v>
      </c>
      <c r="AQ125" s="12">
        <f t="shared" si="75"/>
        <v>61</v>
      </c>
      <c r="AR125" s="21">
        <f t="shared" si="97"/>
        <v>6.7099999999999993E-2</v>
      </c>
      <c r="AS125" s="21">
        <f t="shared" si="98"/>
        <v>0.20130000000000003</v>
      </c>
      <c r="AT125" s="21">
        <f t="shared" si="99"/>
        <v>0.56120000000000003</v>
      </c>
      <c r="AU125" s="21">
        <f t="shared" si="100"/>
        <v>0.86619999999999986</v>
      </c>
      <c r="AV125" s="21">
        <f t="shared" si="101"/>
        <v>1.6287</v>
      </c>
      <c r="AW125" s="21">
        <f t="shared" si="102"/>
        <v>3.4586999999999999</v>
      </c>
      <c r="AX125" s="21">
        <f t="shared" si="103"/>
        <v>20.331299999999999</v>
      </c>
      <c r="AY125" s="21">
        <f t="shared" si="104"/>
        <v>33.891600000000004</v>
      </c>
      <c r="BA125" s="12">
        <f t="shared" si="76"/>
        <v>61</v>
      </c>
      <c r="BB125" s="21">
        <f t="shared" si="105"/>
        <v>3.6599999999999994E-2</v>
      </c>
      <c r="BC125" s="21">
        <f t="shared" si="106"/>
        <v>0.1159</v>
      </c>
      <c r="BD125" s="21">
        <f t="shared" si="107"/>
        <v>0.31720000000000004</v>
      </c>
      <c r="BE125" s="21">
        <f t="shared" si="108"/>
        <v>0.48800000000000004</v>
      </c>
      <c r="BF125" s="21">
        <f t="shared" si="109"/>
        <v>0.91500000000000004</v>
      </c>
      <c r="BG125" s="21">
        <f t="shared" si="110"/>
        <v>1.9459</v>
      </c>
      <c r="BH125" s="21">
        <f t="shared" si="111"/>
        <v>11.4375</v>
      </c>
      <c r="BI125" s="21">
        <f t="shared" si="112"/>
        <v>19.0625</v>
      </c>
      <c r="BJ125" s="21">
        <f t="shared" si="113"/>
        <v>26.6875</v>
      </c>
      <c r="BL125" s="12">
        <f t="shared" si="77"/>
        <v>61</v>
      </c>
      <c r="BM125" s="3">
        <f t="shared" si="78"/>
        <v>2.4399999999999998E-2</v>
      </c>
      <c r="BN125" s="3">
        <f t="shared" si="79"/>
        <v>7.3199999999999987E-2</v>
      </c>
      <c r="BO125" s="3">
        <f t="shared" si="80"/>
        <v>0.20130000000000003</v>
      </c>
      <c r="BP125" s="3">
        <f t="shared" si="81"/>
        <v>0.31109999999999999</v>
      </c>
      <c r="BQ125" s="3">
        <f t="shared" si="114"/>
        <v>0.5855999999999999</v>
      </c>
      <c r="BR125" s="3">
        <f t="shared" si="115"/>
        <v>1.2444</v>
      </c>
      <c r="BS125" s="3">
        <f t="shared" si="82"/>
        <v>7.32</v>
      </c>
      <c r="BT125" s="3">
        <f t="shared" si="83"/>
        <v>12.2</v>
      </c>
      <c r="BU125" s="3">
        <f t="shared" si="84"/>
        <v>17.079999999999998</v>
      </c>
      <c r="BV125" s="3">
        <f t="shared" si="85"/>
        <v>21.96</v>
      </c>
    </row>
    <row r="126" spans="1:74" x14ac:dyDescent="0.25">
      <c r="A126" s="12">
        <f t="shared" si="58"/>
        <v>61.5</v>
      </c>
      <c r="B126" s="11">
        <f t="shared" si="59"/>
        <v>61.5</v>
      </c>
      <c r="C126" s="31"/>
      <c r="D126" s="12">
        <f t="shared" si="60"/>
        <v>61.5</v>
      </c>
      <c r="E126" s="15">
        <f t="shared" si="61"/>
        <v>15.375</v>
      </c>
      <c r="F126" s="8">
        <f t="shared" si="62"/>
        <v>46.125</v>
      </c>
      <c r="G126" s="31"/>
      <c r="H126" s="12">
        <f t="shared" si="63"/>
        <v>61.5</v>
      </c>
      <c r="I126" s="9">
        <f t="shared" si="64"/>
        <v>5.0184000000000006</v>
      </c>
      <c r="J126" s="9">
        <f t="shared" si="65"/>
        <v>15.061349999999999</v>
      </c>
      <c r="K126" s="9">
        <f t="shared" si="66"/>
        <v>41.420249999999996</v>
      </c>
      <c r="L126" s="31"/>
      <c r="M126" s="12">
        <f t="shared" si="67"/>
        <v>61.5</v>
      </c>
      <c r="N126" s="7">
        <f t="shared" si="68"/>
        <v>2.46</v>
      </c>
      <c r="O126" s="7">
        <f t="shared" si="69"/>
        <v>7.38</v>
      </c>
      <c r="P126" s="7">
        <f t="shared" si="70"/>
        <v>20.295000000000002</v>
      </c>
      <c r="Q126" s="7">
        <f t="shared" si="71"/>
        <v>31.364999999999998</v>
      </c>
      <c r="R126" s="31"/>
      <c r="S126" s="12">
        <f t="shared" si="72"/>
        <v>61.5</v>
      </c>
      <c r="T126" s="7">
        <f t="shared" si="86"/>
        <v>1.2546000000000002</v>
      </c>
      <c r="U126" s="7">
        <f t="shared" si="87"/>
        <v>3.7637999999999998</v>
      </c>
      <c r="V126" s="7">
        <f t="shared" si="88"/>
        <v>10.3566</v>
      </c>
      <c r="W126" s="7">
        <f t="shared" si="89"/>
        <v>16.002300000000002</v>
      </c>
      <c r="X126" s="7">
        <f t="shared" si="90"/>
        <v>30.122699999999998</v>
      </c>
      <c r="Z126" s="12">
        <f t="shared" si="73"/>
        <v>61.5</v>
      </c>
      <c r="AA126" s="7">
        <f t="shared" si="91"/>
        <v>0.61499999999999999</v>
      </c>
      <c r="AB126" s="7">
        <f t="shared" si="92"/>
        <v>1.845</v>
      </c>
      <c r="AC126" s="7">
        <f t="shared" si="93"/>
        <v>5.0737500000000004</v>
      </c>
      <c r="AD126" s="7">
        <f t="shared" si="94"/>
        <v>7.8412499999999996</v>
      </c>
      <c r="AE126" s="7">
        <f t="shared" si="95"/>
        <v>14.76</v>
      </c>
      <c r="AF126" s="7">
        <f t="shared" si="96"/>
        <v>31.364999999999998</v>
      </c>
      <c r="AG126" s="23"/>
      <c r="AH126" s="12">
        <f t="shared" si="74"/>
        <v>61.5</v>
      </c>
      <c r="AI126" s="21">
        <f>0.25*'table CONIFERES'!$AH126/100</f>
        <v>0.15375</v>
      </c>
      <c r="AJ126" s="21">
        <f>0.75*'table CONIFERES'!AH126/100</f>
        <v>0.46124999999999999</v>
      </c>
      <c r="AK126" s="21">
        <f>2.06*'table CONIFERES'!AH126/100</f>
        <v>1.2668999999999999</v>
      </c>
      <c r="AL126" s="21">
        <f>3.19*'table CONIFERES'!AH126/100</f>
        <v>1.9618500000000001</v>
      </c>
      <c r="AM126" s="21">
        <f>6*'table CONIFERES'!AH126/100</f>
        <v>3.69</v>
      </c>
      <c r="AN126" s="21">
        <f>12.75*'table CONIFERES'!AH126/100</f>
        <v>7.8412499999999996</v>
      </c>
      <c r="AO126" s="21">
        <f>75*'table CONIFERES'!AH126/100</f>
        <v>46.125</v>
      </c>
      <c r="AQ126" s="12">
        <f t="shared" si="75"/>
        <v>61.5</v>
      </c>
      <c r="AR126" s="21">
        <f t="shared" si="97"/>
        <v>6.7650000000000002E-2</v>
      </c>
      <c r="AS126" s="21">
        <f t="shared" si="98"/>
        <v>0.20295000000000002</v>
      </c>
      <c r="AT126" s="21">
        <f t="shared" si="99"/>
        <v>0.56580000000000008</v>
      </c>
      <c r="AU126" s="21">
        <f t="shared" si="100"/>
        <v>0.87329999999999997</v>
      </c>
      <c r="AV126" s="21">
        <f t="shared" si="101"/>
        <v>1.6420499999999998</v>
      </c>
      <c r="AW126" s="21">
        <f t="shared" si="102"/>
        <v>3.48705</v>
      </c>
      <c r="AX126" s="21">
        <f t="shared" si="103"/>
        <v>20.497949999999999</v>
      </c>
      <c r="AY126" s="21">
        <f t="shared" si="104"/>
        <v>34.169400000000003</v>
      </c>
      <c r="BA126" s="12">
        <f t="shared" si="76"/>
        <v>61.5</v>
      </c>
      <c r="BB126" s="21">
        <f t="shared" si="105"/>
        <v>3.6900000000000002E-2</v>
      </c>
      <c r="BC126" s="21">
        <f t="shared" si="106"/>
        <v>0.11685000000000001</v>
      </c>
      <c r="BD126" s="21">
        <f t="shared" si="107"/>
        <v>0.31980000000000003</v>
      </c>
      <c r="BE126" s="21">
        <f t="shared" si="108"/>
        <v>0.49200000000000005</v>
      </c>
      <c r="BF126" s="21">
        <f t="shared" si="109"/>
        <v>0.92249999999999999</v>
      </c>
      <c r="BG126" s="21">
        <f t="shared" si="110"/>
        <v>1.9618500000000001</v>
      </c>
      <c r="BH126" s="21">
        <f t="shared" si="111"/>
        <v>11.53125</v>
      </c>
      <c r="BI126" s="21">
        <f t="shared" si="112"/>
        <v>19.21875</v>
      </c>
      <c r="BJ126" s="21">
        <f t="shared" si="113"/>
        <v>26.90625</v>
      </c>
      <c r="BL126" s="12">
        <f t="shared" si="77"/>
        <v>61.5</v>
      </c>
      <c r="BM126" s="3">
        <f t="shared" si="78"/>
        <v>2.46E-2</v>
      </c>
      <c r="BN126" s="3">
        <f t="shared" si="79"/>
        <v>7.3800000000000004E-2</v>
      </c>
      <c r="BO126" s="3">
        <f t="shared" si="80"/>
        <v>0.20295000000000002</v>
      </c>
      <c r="BP126" s="3">
        <f t="shared" si="81"/>
        <v>0.31365000000000004</v>
      </c>
      <c r="BQ126" s="3">
        <f t="shared" si="114"/>
        <v>0.59040000000000004</v>
      </c>
      <c r="BR126" s="3">
        <f t="shared" si="115"/>
        <v>1.2546000000000002</v>
      </c>
      <c r="BS126" s="3">
        <f t="shared" si="82"/>
        <v>7.38</v>
      </c>
      <c r="BT126" s="3">
        <f t="shared" si="83"/>
        <v>12.3</v>
      </c>
      <c r="BU126" s="3">
        <f t="shared" si="84"/>
        <v>17.22</v>
      </c>
      <c r="BV126" s="3">
        <f t="shared" si="85"/>
        <v>22.14</v>
      </c>
    </row>
    <row r="127" spans="1:74" x14ac:dyDescent="0.25">
      <c r="A127" s="12">
        <f t="shared" si="58"/>
        <v>62</v>
      </c>
      <c r="B127" s="11">
        <f t="shared" si="59"/>
        <v>62</v>
      </c>
      <c r="C127" s="31"/>
      <c r="D127" s="12">
        <f t="shared" si="60"/>
        <v>62</v>
      </c>
      <c r="E127" s="15">
        <f t="shared" si="61"/>
        <v>15.5</v>
      </c>
      <c r="F127" s="8">
        <f t="shared" si="62"/>
        <v>46.5</v>
      </c>
      <c r="G127" s="31"/>
      <c r="H127" s="12">
        <f t="shared" si="63"/>
        <v>62</v>
      </c>
      <c r="I127" s="9">
        <f t="shared" si="64"/>
        <v>5.0592000000000006</v>
      </c>
      <c r="J127" s="9">
        <f t="shared" si="65"/>
        <v>15.183799999999998</v>
      </c>
      <c r="K127" s="9">
        <f t="shared" si="66"/>
        <v>41.756999999999998</v>
      </c>
      <c r="L127" s="31"/>
      <c r="M127" s="12">
        <f t="shared" si="67"/>
        <v>62</v>
      </c>
      <c r="N127" s="7">
        <f t="shared" si="68"/>
        <v>2.48</v>
      </c>
      <c r="O127" s="7">
        <f t="shared" si="69"/>
        <v>7.44</v>
      </c>
      <c r="P127" s="7">
        <f t="shared" si="70"/>
        <v>20.46</v>
      </c>
      <c r="Q127" s="7">
        <f t="shared" si="71"/>
        <v>31.62</v>
      </c>
      <c r="R127" s="31"/>
      <c r="S127" s="12">
        <f t="shared" si="72"/>
        <v>62</v>
      </c>
      <c r="T127" s="7">
        <f t="shared" si="86"/>
        <v>1.2648000000000001</v>
      </c>
      <c r="U127" s="7">
        <f t="shared" si="87"/>
        <v>3.7944</v>
      </c>
      <c r="V127" s="7">
        <f t="shared" si="88"/>
        <v>10.440799999999999</v>
      </c>
      <c r="W127" s="7">
        <f t="shared" si="89"/>
        <v>16.132400000000001</v>
      </c>
      <c r="X127" s="7">
        <f t="shared" si="90"/>
        <v>30.367599999999996</v>
      </c>
      <c r="Z127" s="12">
        <f t="shared" si="73"/>
        <v>62</v>
      </c>
      <c r="AA127" s="7">
        <f t="shared" si="91"/>
        <v>0.62</v>
      </c>
      <c r="AB127" s="7">
        <f t="shared" si="92"/>
        <v>1.86</v>
      </c>
      <c r="AC127" s="7">
        <f t="shared" si="93"/>
        <v>5.1150000000000002</v>
      </c>
      <c r="AD127" s="7">
        <f t="shared" si="94"/>
        <v>7.9050000000000002</v>
      </c>
      <c r="AE127" s="7">
        <f t="shared" si="95"/>
        <v>14.88</v>
      </c>
      <c r="AF127" s="7">
        <f t="shared" si="96"/>
        <v>31.62</v>
      </c>
      <c r="AG127" s="23"/>
      <c r="AH127" s="12">
        <f t="shared" si="74"/>
        <v>62</v>
      </c>
      <c r="AI127" s="21">
        <f>0.25*'table CONIFERES'!$AH127/100</f>
        <v>0.155</v>
      </c>
      <c r="AJ127" s="21">
        <f>0.75*'table CONIFERES'!AH127/100</f>
        <v>0.46500000000000002</v>
      </c>
      <c r="AK127" s="21">
        <f>2.06*'table CONIFERES'!AH127/100</f>
        <v>1.2771999999999999</v>
      </c>
      <c r="AL127" s="21">
        <f>3.19*'table CONIFERES'!AH127/100</f>
        <v>1.9778</v>
      </c>
      <c r="AM127" s="21">
        <f>6*'table CONIFERES'!AH127/100</f>
        <v>3.72</v>
      </c>
      <c r="AN127" s="21">
        <f>12.75*'table CONIFERES'!AH127/100</f>
        <v>7.9050000000000002</v>
      </c>
      <c r="AO127" s="21">
        <f>75*'table CONIFERES'!AH127/100</f>
        <v>46.5</v>
      </c>
      <c r="AQ127" s="12">
        <f t="shared" si="75"/>
        <v>62</v>
      </c>
      <c r="AR127" s="21">
        <f t="shared" si="97"/>
        <v>6.8199999999999997E-2</v>
      </c>
      <c r="AS127" s="21">
        <f t="shared" si="98"/>
        <v>0.2046</v>
      </c>
      <c r="AT127" s="21">
        <f t="shared" si="99"/>
        <v>0.57040000000000002</v>
      </c>
      <c r="AU127" s="21">
        <f t="shared" si="100"/>
        <v>0.88039999999999996</v>
      </c>
      <c r="AV127" s="21">
        <f t="shared" si="101"/>
        <v>1.6554</v>
      </c>
      <c r="AW127" s="21">
        <f t="shared" si="102"/>
        <v>3.5154000000000001</v>
      </c>
      <c r="AX127" s="21">
        <f t="shared" si="103"/>
        <v>20.6646</v>
      </c>
      <c r="AY127" s="21">
        <f t="shared" si="104"/>
        <v>34.447200000000002</v>
      </c>
      <c r="BA127" s="12">
        <f t="shared" si="76"/>
        <v>62</v>
      </c>
      <c r="BB127" s="21">
        <f t="shared" si="105"/>
        <v>3.7199999999999997E-2</v>
      </c>
      <c r="BC127" s="21">
        <f t="shared" si="106"/>
        <v>0.11779999999999999</v>
      </c>
      <c r="BD127" s="21">
        <f t="shared" si="107"/>
        <v>0.32240000000000002</v>
      </c>
      <c r="BE127" s="21">
        <f t="shared" si="108"/>
        <v>0.496</v>
      </c>
      <c r="BF127" s="21">
        <f t="shared" si="109"/>
        <v>0.93</v>
      </c>
      <c r="BG127" s="21">
        <f t="shared" si="110"/>
        <v>1.9778</v>
      </c>
      <c r="BH127" s="21">
        <f t="shared" si="111"/>
        <v>11.625</v>
      </c>
      <c r="BI127" s="21">
        <f t="shared" si="112"/>
        <v>19.375</v>
      </c>
      <c r="BJ127" s="21">
        <f t="shared" si="113"/>
        <v>27.125</v>
      </c>
      <c r="BL127" s="12">
        <f t="shared" si="77"/>
        <v>62</v>
      </c>
      <c r="BM127" s="3">
        <f t="shared" si="78"/>
        <v>2.4799999999999999E-2</v>
      </c>
      <c r="BN127" s="3">
        <f t="shared" si="79"/>
        <v>7.4399999999999994E-2</v>
      </c>
      <c r="BO127" s="3">
        <f t="shared" si="80"/>
        <v>0.2046</v>
      </c>
      <c r="BP127" s="3">
        <f t="shared" si="81"/>
        <v>0.31620000000000004</v>
      </c>
      <c r="BQ127" s="3">
        <f t="shared" si="114"/>
        <v>0.59519999999999995</v>
      </c>
      <c r="BR127" s="3">
        <f t="shared" si="115"/>
        <v>1.2648000000000001</v>
      </c>
      <c r="BS127" s="3">
        <f t="shared" si="82"/>
        <v>7.44</v>
      </c>
      <c r="BT127" s="3">
        <f t="shared" si="83"/>
        <v>12.4</v>
      </c>
      <c r="BU127" s="3">
        <f t="shared" si="84"/>
        <v>17.36</v>
      </c>
      <c r="BV127" s="3">
        <f t="shared" si="85"/>
        <v>22.32</v>
      </c>
    </row>
    <row r="128" spans="1:74" x14ac:dyDescent="0.25">
      <c r="A128" s="12">
        <f t="shared" si="58"/>
        <v>62.5</v>
      </c>
      <c r="B128" s="11">
        <f t="shared" si="59"/>
        <v>62.5</v>
      </c>
      <c r="C128" s="31"/>
      <c r="D128" s="12">
        <f t="shared" si="60"/>
        <v>62.5</v>
      </c>
      <c r="E128" s="15">
        <f t="shared" si="61"/>
        <v>15.625</v>
      </c>
      <c r="F128" s="8">
        <f t="shared" si="62"/>
        <v>46.875</v>
      </c>
      <c r="G128" s="31"/>
      <c r="H128" s="12">
        <f t="shared" si="63"/>
        <v>62.5</v>
      </c>
      <c r="I128" s="9">
        <f t="shared" si="64"/>
        <v>5.0999999999999996</v>
      </c>
      <c r="J128" s="9">
        <f t="shared" si="65"/>
        <v>15.30625</v>
      </c>
      <c r="K128" s="9">
        <f t="shared" si="66"/>
        <v>42.09375</v>
      </c>
      <c r="L128" s="31"/>
      <c r="M128" s="12">
        <f t="shared" si="67"/>
        <v>62.5</v>
      </c>
      <c r="N128" s="7">
        <f t="shared" si="68"/>
        <v>2.5</v>
      </c>
      <c r="O128" s="7">
        <f t="shared" si="69"/>
        <v>7.5</v>
      </c>
      <c r="P128" s="7">
        <f t="shared" si="70"/>
        <v>20.625</v>
      </c>
      <c r="Q128" s="7">
        <f t="shared" si="71"/>
        <v>31.875</v>
      </c>
      <c r="R128" s="31"/>
      <c r="S128" s="12">
        <f t="shared" si="72"/>
        <v>62.5</v>
      </c>
      <c r="T128" s="7">
        <f t="shared" si="86"/>
        <v>1.2749999999999999</v>
      </c>
      <c r="U128" s="7">
        <f t="shared" si="87"/>
        <v>3.8250000000000002</v>
      </c>
      <c r="V128" s="7">
        <f t="shared" si="88"/>
        <v>10.525</v>
      </c>
      <c r="W128" s="7">
        <f t="shared" si="89"/>
        <v>16.262499999999999</v>
      </c>
      <c r="X128" s="7">
        <f t="shared" si="90"/>
        <v>30.612500000000001</v>
      </c>
      <c r="Z128" s="12">
        <f t="shared" si="73"/>
        <v>62.5</v>
      </c>
      <c r="AA128" s="7">
        <f t="shared" si="91"/>
        <v>0.625</v>
      </c>
      <c r="AB128" s="7">
        <f t="shared" si="92"/>
        <v>1.875</v>
      </c>
      <c r="AC128" s="7">
        <f t="shared" si="93"/>
        <v>5.15625</v>
      </c>
      <c r="AD128" s="7">
        <f t="shared" si="94"/>
        <v>7.96875</v>
      </c>
      <c r="AE128" s="7">
        <f t="shared" si="95"/>
        <v>15</v>
      </c>
      <c r="AF128" s="7">
        <f t="shared" si="96"/>
        <v>31.875</v>
      </c>
      <c r="AG128" s="23"/>
      <c r="AH128" s="12">
        <f t="shared" si="74"/>
        <v>62.5</v>
      </c>
      <c r="AI128" s="21">
        <f>0.25*'table CONIFERES'!$AH128/100</f>
        <v>0.15625</v>
      </c>
      <c r="AJ128" s="21">
        <f>0.75*'table CONIFERES'!AH128/100</f>
        <v>0.46875</v>
      </c>
      <c r="AK128" s="21">
        <f>2.06*'table CONIFERES'!AH128/100</f>
        <v>1.2875000000000001</v>
      </c>
      <c r="AL128" s="21">
        <f>3.19*'table CONIFERES'!AH128/100</f>
        <v>1.9937499999999999</v>
      </c>
      <c r="AM128" s="21">
        <f>6*'table CONIFERES'!AH128/100</f>
        <v>3.75</v>
      </c>
      <c r="AN128" s="21">
        <f>12.75*'table CONIFERES'!AH128/100</f>
        <v>7.96875</v>
      </c>
      <c r="AO128" s="21">
        <f>75*'table CONIFERES'!AH128/100</f>
        <v>46.875</v>
      </c>
      <c r="AQ128" s="12">
        <f t="shared" si="75"/>
        <v>62.5</v>
      </c>
      <c r="AR128" s="21">
        <f t="shared" si="97"/>
        <v>6.8750000000000006E-2</v>
      </c>
      <c r="AS128" s="21">
        <f t="shared" si="98"/>
        <v>0.20624999999999999</v>
      </c>
      <c r="AT128" s="21">
        <f t="shared" si="99"/>
        <v>0.57499999999999996</v>
      </c>
      <c r="AU128" s="21">
        <f t="shared" si="100"/>
        <v>0.88749999999999996</v>
      </c>
      <c r="AV128" s="21">
        <f t="shared" si="101"/>
        <v>1.66875</v>
      </c>
      <c r="AW128" s="21">
        <f t="shared" si="102"/>
        <v>3.5437500000000002</v>
      </c>
      <c r="AX128" s="21">
        <f t="shared" si="103"/>
        <v>20.831250000000001</v>
      </c>
      <c r="AY128" s="21">
        <f t="shared" si="104"/>
        <v>34.725000000000001</v>
      </c>
      <c r="BA128" s="12">
        <f t="shared" si="76"/>
        <v>62.5</v>
      </c>
      <c r="BB128" s="21">
        <f t="shared" si="105"/>
        <v>3.7499999999999999E-2</v>
      </c>
      <c r="BC128" s="21">
        <f t="shared" si="106"/>
        <v>0.11874999999999999</v>
      </c>
      <c r="BD128" s="21">
        <f t="shared" si="107"/>
        <v>0.32500000000000001</v>
      </c>
      <c r="BE128" s="21">
        <f t="shared" si="108"/>
        <v>0.5</v>
      </c>
      <c r="BF128" s="21">
        <f t="shared" si="109"/>
        <v>0.9375</v>
      </c>
      <c r="BG128" s="21">
        <f t="shared" si="110"/>
        <v>1.9937499999999999</v>
      </c>
      <c r="BH128" s="21">
        <f t="shared" si="111"/>
        <v>11.71875</v>
      </c>
      <c r="BI128" s="21">
        <f t="shared" si="112"/>
        <v>19.53125</v>
      </c>
      <c r="BJ128" s="21">
        <f t="shared" si="113"/>
        <v>27.34375</v>
      </c>
      <c r="BL128" s="12">
        <f t="shared" si="77"/>
        <v>62.5</v>
      </c>
      <c r="BM128" s="3">
        <f t="shared" si="78"/>
        <v>2.5000000000000001E-2</v>
      </c>
      <c r="BN128" s="3">
        <f t="shared" si="79"/>
        <v>7.4999999999999997E-2</v>
      </c>
      <c r="BO128" s="3">
        <f t="shared" si="80"/>
        <v>0.20624999999999999</v>
      </c>
      <c r="BP128" s="3">
        <f t="shared" si="81"/>
        <v>0.31874999999999998</v>
      </c>
      <c r="BQ128" s="3">
        <f t="shared" si="114"/>
        <v>0.6</v>
      </c>
      <c r="BR128" s="3">
        <f t="shared" si="115"/>
        <v>1.2749999999999999</v>
      </c>
      <c r="BS128" s="3">
        <f t="shared" si="82"/>
        <v>7.5</v>
      </c>
      <c r="BT128" s="3">
        <f t="shared" si="83"/>
        <v>12.5</v>
      </c>
      <c r="BU128" s="3">
        <f t="shared" si="84"/>
        <v>17.5</v>
      </c>
      <c r="BV128" s="3">
        <f t="shared" si="85"/>
        <v>22.5</v>
      </c>
    </row>
    <row r="129" spans="1:74" x14ac:dyDescent="0.25">
      <c r="A129" s="12">
        <f t="shared" ref="A129:A192" si="116">A130-0.5</f>
        <v>63</v>
      </c>
      <c r="B129" s="11">
        <f t="shared" si="59"/>
        <v>63</v>
      </c>
      <c r="C129" s="31"/>
      <c r="D129" s="12">
        <f t="shared" si="60"/>
        <v>63</v>
      </c>
      <c r="E129" s="15">
        <f t="shared" si="61"/>
        <v>15.75</v>
      </c>
      <c r="F129" s="8">
        <f t="shared" si="62"/>
        <v>47.25</v>
      </c>
      <c r="G129" s="31"/>
      <c r="H129" s="12">
        <f t="shared" si="63"/>
        <v>63</v>
      </c>
      <c r="I129" s="9">
        <f t="shared" si="64"/>
        <v>5.1408000000000005</v>
      </c>
      <c r="J129" s="9">
        <f t="shared" si="65"/>
        <v>15.428699999999999</v>
      </c>
      <c r="K129" s="9">
        <f t="shared" si="66"/>
        <v>42.430499999999995</v>
      </c>
      <c r="L129" s="31"/>
      <c r="M129" s="12">
        <f t="shared" si="67"/>
        <v>63</v>
      </c>
      <c r="N129" s="7">
        <f t="shared" si="68"/>
        <v>2.52</v>
      </c>
      <c r="O129" s="7">
        <f t="shared" si="69"/>
        <v>7.56</v>
      </c>
      <c r="P129" s="7">
        <f t="shared" si="70"/>
        <v>20.79</v>
      </c>
      <c r="Q129" s="7">
        <f t="shared" si="71"/>
        <v>32.130000000000003</v>
      </c>
      <c r="R129" s="31"/>
      <c r="S129" s="12">
        <f t="shared" si="72"/>
        <v>63</v>
      </c>
      <c r="T129" s="7">
        <f t="shared" si="86"/>
        <v>1.2852000000000001</v>
      </c>
      <c r="U129" s="7">
        <f t="shared" si="87"/>
        <v>3.8555999999999999</v>
      </c>
      <c r="V129" s="7">
        <f t="shared" si="88"/>
        <v>10.609200000000001</v>
      </c>
      <c r="W129" s="7">
        <f t="shared" si="89"/>
        <v>16.392600000000002</v>
      </c>
      <c r="X129" s="7">
        <f t="shared" si="90"/>
        <v>30.857399999999998</v>
      </c>
      <c r="Z129" s="12">
        <f t="shared" si="73"/>
        <v>63</v>
      </c>
      <c r="AA129" s="7">
        <f t="shared" si="91"/>
        <v>0.63</v>
      </c>
      <c r="AB129" s="7">
        <f t="shared" si="92"/>
        <v>1.89</v>
      </c>
      <c r="AC129" s="7">
        <f t="shared" si="93"/>
        <v>5.1974999999999998</v>
      </c>
      <c r="AD129" s="7">
        <f t="shared" si="94"/>
        <v>8.0325000000000006</v>
      </c>
      <c r="AE129" s="7">
        <f t="shared" si="95"/>
        <v>15.12</v>
      </c>
      <c r="AF129" s="7">
        <f t="shared" si="96"/>
        <v>32.130000000000003</v>
      </c>
      <c r="AG129" s="23"/>
      <c r="AH129" s="12">
        <f t="shared" si="74"/>
        <v>63</v>
      </c>
      <c r="AI129" s="21">
        <f>0.25*'table CONIFERES'!$AH129/100</f>
        <v>0.1575</v>
      </c>
      <c r="AJ129" s="21">
        <f>0.75*'table CONIFERES'!AH129/100</f>
        <v>0.47249999999999998</v>
      </c>
      <c r="AK129" s="21">
        <f>2.06*'table CONIFERES'!AH129/100</f>
        <v>1.2978000000000001</v>
      </c>
      <c r="AL129" s="21">
        <f>3.19*'table CONIFERES'!AH129/100</f>
        <v>2.0097</v>
      </c>
      <c r="AM129" s="21">
        <f>6*'table CONIFERES'!AH129/100</f>
        <v>3.78</v>
      </c>
      <c r="AN129" s="21">
        <f>12.75*'table CONIFERES'!AH129/100</f>
        <v>8.0325000000000006</v>
      </c>
      <c r="AO129" s="21">
        <f>75*'table CONIFERES'!AH129/100</f>
        <v>47.25</v>
      </c>
      <c r="AQ129" s="12">
        <f t="shared" si="75"/>
        <v>63</v>
      </c>
      <c r="AR129" s="21">
        <f t="shared" si="97"/>
        <v>6.93E-2</v>
      </c>
      <c r="AS129" s="21">
        <f t="shared" si="98"/>
        <v>0.20790000000000003</v>
      </c>
      <c r="AT129" s="21">
        <f t="shared" si="99"/>
        <v>0.5796</v>
      </c>
      <c r="AU129" s="21">
        <f t="shared" si="100"/>
        <v>0.89459999999999995</v>
      </c>
      <c r="AV129" s="21">
        <f t="shared" si="101"/>
        <v>1.6821000000000002</v>
      </c>
      <c r="AW129" s="21">
        <f t="shared" si="102"/>
        <v>3.5720999999999998</v>
      </c>
      <c r="AX129" s="21">
        <f t="shared" si="103"/>
        <v>20.997900000000001</v>
      </c>
      <c r="AY129" s="21">
        <f t="shared" si="104"/>
        <v>35.002800000000001</v>
      </c>
      <c r="BA129" s="12">
        <f t="shared" si="76"/>
        <v>63</v>
      </c>
      <c r="BB129" s="21">
        <f t="shared" si="105"/>
        <v>3.78E-2</v>
      </c>
      <c r="BC129" s="21">
        <f t="shared" si="106"/>
        <v>0.1197</v>
      </c>
      <c r="BD129" s="21">
        <f t="shared" si="107"/>
        <v>0.3276</v>
      </c>
      <c r="BE129" s="21">
        <f t="shared" si="108"/>
        <v>0.504</v>
      </c>
      <c r="BF129" s="21">
        <f t="shared" si="109"/>
        <v>0.94499999999999995</v>
      </c>
      <c r="BG129" s="21">
        <f t="shared" si="110"/>
        <v>2.0097</v>
      </c>
      <c r="BH129" s="21">
        <f t="shared" si="111"/>
        <v>11.8125</v>
      </c>
      <c r="BI129" s="21">
        <f t="shared" si="112"/>
        <v>19.6875</v>
      </c>
      <c r="BJ129" s="21">
        <f t="shared" si="113"/>
        <v>27.5625</v>
      </c>
      <c r="BL129" s="12">
        <f t="shared" si="77"/>
        <v>63</v>
      </c>
      <c r="BM129" s="3">
        <f t="shared" si="78"/>
        <v>2.52E-2</v>
      </c>
      <c r="BN129" s="3">
        <f t="shared" si="79"/>
        <v>7.5600000000000001E-2</v>
      </c>
      <c r="BO129" s="3">
        <f t="shared" si="80"/>
        <v>0.20790000000000003</v>
      </c>
      <c r="BP129" s="3">
        <f t="shared" si="81"/>
        <v>0.32130000000000003</v>
      </c>
      <c r="BQ129" s="3">
        <f t="shared" si="114"/>
        <v>0.6048</v>
      </c>
      <c r="BR129" s="3">
        <f t="shared" si="115"/>
        <v>1.2852000000000001</v>
      </c>
      <c r="BS129" s="3">
        <f t="shared" si="82"/>
        <v>7.56</v>
      </c>
      <c r="BT129" s="3">
        <f t="shared" si="83"/>
        <v>12.6</v>
      </c>
      <c r="BU129" s="3">
        <f t="shared" si="84"/>
        <v>17.64</v>
      </c>
      <c r="BV129" s="3">
        <f t="shared" si="85"/>
        <v>22.68</v>
      </c>
    </row>
    <row r="130" spans="1:74" x14ac:dyDescent="0.25">
      <c r="A130" s="12">
        <f t="shared" si="116"/>
        <v>63.5</v>
      </c>
      <c r="B130" s="11">
        <f t="shared" si="59"/>
        <v>63.5</v>
      </c>
      <c r="C130" s="31"/>
      <c r="D130" s="12">
        <f t="shared" si="60"/>
        <v>63.5</v>
      </c>
      <c r="E130" s="15">
        <f t="shared" si="61"/>
        <v>15.875</v>
      </c>
      <c r="F130" s="8">
        <f t="shared" si="62"/>
        <v>47.625</v>
      </c>
      <c r="G130" s="31"/>
      <c r="H130" s="12">
        <f t="shared" si="63"/>
        <v>63.5</v>
      </c>
      <c r="I130" s="9">
        <f t="shared" si="64"/>
        <v>5.1815999999999995</v>
      </c>
      <c r="J130" s="9">
        <f t="shared" si="65"/>
        <v>15.55115</v>
      </c>
      <c r="K130" s="9">
        <f>67.35*H130/100</f>
        <v>42.767249999999997</v>
      </c>
      <c r="L130" s="31"/>
      <c r="M130" s="12">
        <f t="shared" si="67"/>
        <v>63.5</v>
      </c>
      <c r="N130" s="7">
        <f t="shared" si="68"/>
        <v>2.54</v>
      </c>
      <c r="O130" s="7">
        <f t="shared" si="69"/>
        <v>7.62</v>
      </c>
      <c r="P130" s="7">
        <f t="shared" si="70"/>
        <v>20.954999999999998</v>
      </c>
      <c r="Q130" s="7">
        <f t="shared" si="71"/>
        <v>32.384999999999998</v>
      </c>
      <c r="R130" s="31"/>
      <c r="S130" s="12">
        <f t="shared" si="72"/>
        <v>63.5</v>
      </c>
      <c r="T130" s="7">
        <f t="shared" si="86"/>
        <v>1.2953999999999999</v>
      </c>
      <c r="U130" s="7">
        <f t="shared" si="87"/>
        <v>3.8862000000000001</v>
      </c>
      <c r="V130" s="7">
        <f t="shared" si="88"/>
        <v>10.693399999999999</v>
      </c>
      <c r="W130" s="7">
        <f t="shared" si="89"/>
        <v>16.5227</v>
      </c>
      <c r="X130" s="7">
        <f t="shared" si="90"/>
        <v>31.1023</v>
      </c>
      <c r="Z130" s="12">
        <f t="shared" si="73"/>
        <v>63.5</v>
      </c>
      <c r="AA130" s="7">
        <f t="shared" si="91"/>
        <v>0.63500000000000001</v>
      </c>
      <c r="AB130" s="7">
        <f t="shared" si="92"/>
        <v>1.905</v>
      </c>
      <c r="AC130" s="7">
        <f t="shared" si="93"/>
        <v>5.2387499999999996</v>
      </c>
      <c r="AD130" s="7">
        <f t="shared" si="94"/>
        <v>8.0962499999999995</v>
      </c>
      <c r="AE130" s="7">
        <f t="shared" si="95"/>
        <v>15.24</v>
      </c>
      <c r="AF130" s="7">
        <f t="shared" si="96"/>
        <v>32.384999999999998</v>
      </c>
      <c r="AG130" s="23"/>
      <c r="AH130" s="12">
        <f t="shared" si="74"/>
        <v>63.5</v>
      </c>
      <c r="AI130" s="21">
        <f>0.25*'table CONIFERES'!$AH130/100</f>
        <v>0.15875</v>
      </c>
      <c r="AJ130" s="21">
        <f>0.75*'table CONIFERES'!AH130/100</f>
        <v>0.47625000000000001</v>
      </c>
      <c r="AK130" s="21">
        <f>2.06*'table CONIFERES'!AH130/100</f>
        <v>1.3081</v>
      </c>
      <c r="AL130" s="21">
        <f>3.19*'table CONIFERES'!AH130/100</f>
        <v>2.0256500000000002</v>
      </c>
      <c r="AM130" s="21">
        <f>6*'table CONIFERES'!AH130/100</f>
        <v>3.81</v>
      </c>
      <c r="AN130" s="21">
        <f>12.75*'table CONIFERES'!AH130/100</f>
        <v>8.0962499999999995</v>
      </c>
      <c r="AO130" s="21">
        <f>75*'table CONIFERES'!AH130/100</f>
        <v>47.625</v>
      </c>
      <c r="AQ130" s="12">
        <f t="shared" si="75"/>
        <v>63.5</v>
      </c>
      <c r="AR130" s="21">
        <f t="shared" si="97"/>
        <v>6.9850000000000009E-2</v>
      </c>
      <c r="AS130" s="21">
        <f t="shared" si="98"/>
        <v>0.20955000000000001</v>
      </c>
      <c r="AT130" s="21">
        <f t="shared" si="99"/>
        <v>0.58420000000000005</v>
      </c>
      <c r="AU130" s="21">
        <f t="shared" si="100"/>
        <v>0.90170000000000006</v>
      </c>
      <c r="AV130" s="21">
        <f t="shared" si="101"/>
        <v>1.6954499999999999</v>
      </c>
      <c r="AW130" s="21">
        <f t="shared" si="102"/>
        <v>3.6004500000000004</v>
      </c>
      <c r="AX130" s="21">
        <f t="shared" si="103"/>
        <v>21.164549999999998</v>
      </c>
      <c r="AY130" s="21">
        <f t="shared" si="104"/>
        <v>35.2806</v>
      </c>
      <c r="BA130" s="12">
        <f t="shared" si="76"/>
        <v>63.5</v>
      </c>
      <c r="BB130" s="21">
        <f t="shared" si="105"/>
        <v>3.8100000000000002E-2</v>
      </c>
      <c r="BC130" s="21">
        <f t="shared" si="106"/>
        <v>0.12064999999999999</v>
      </c>
      <c r="BD130" s="21">
        <f t="shared" si="107"/>
        <v>0.33020000000000005</v>
      </c>
      <c r="BE130" s="21">
        <f t="shared" si="108"/>
        <v>0.50800000000000001</v>
      </c>
      <c r="BF130" s="21">
        <f t="shared" si="109"/>
        <v>0.95250000000000001</v>
      </c>
      <c r="BG130" s="21">
        <f t="shared" si="110"/>
        <v>2.0256500000000002</v>
      </c>
      <c r="BH130" s="21">
        <f t="shared" si="111"/>
        <v>11.90625</v>
      </c>
      <c r="BI130" s="21">
        <f t="shared" si="112"/>
        <v>19.84375</v>
      </c>
      <c r="BJ130" s="21">
        <f t="shared" si="113"/>
        <v>27.78125</v>
      </c>
      <c r="BL130" s="12">
        <f t="shared" si="77"/>
        <v>63.5</v>
      </c>
      <c r="BM130" s="3">
        <f t="shared" si="78"/>
        <v>2.5399999999999999E-2</v>
      </c>
      <c r="BN130" s="3">
        <f t="shared" si="79"/>
        <v>7.6200000000000004E-2</v>
      </c>
      <c r="BO130" s="3">
        <f t="shared" si="80"/>
        <v>0.20955000000000001</v>
      </c>
      <c r="BP130" s="3">
        <f t="shared" si="81"/>
        <v>0.32384999999999997</v>
      </c>
      <c r="BQ130" s="3">
        <f t="shared" si="114"/>
        <v>0.60960000000000003</v>
      </c>
      <c r="BR130" s="3">
        <f t="shared" si="115"/>
        <v>1.2953999999999999</v>
      </c>
      <c r="BS130" s="3">
        <f t="shared" si="82"/>
        <v>7.62</v>
      </c>
      <c r="BT130" s="3">
        <f t="shared" si="83"/>
        <v>12.7</v>
      </c>
      <c r="BU130" s="3">
        <f t="shared" si="84"/>
        <v>17.78</v>
      </c>
      <c r="BV130" s="3">
        <f t="shared" si="85"/>
        <v>22.86</v>
      </c>
    </row>
    <row r="131" spans="1:74" x14ac:dyDescent="0.25">
      <c r="A131" s="12">
        <f t="shared" si="116"/>
        <v>64</v>
      </c>
      <c r="B131" s="11">
        <f t="shared" ref="B131:B194" si="117">A131</f>
        <v>64</v>
      </c>
      <c r="C131" s="31"/>
      <c r="D131" s="12">
        <f t="shared" ref="D131:D194" si="118">D132-0.5</f>
        <v>64</v>
      </c>
      <c r="E131" s="15">
        <f t="shared" ref="E131:E194" si="119">25*D131/100</f>
        <v>16</v>
      </c>
      <c r="F131" s="8">
        <f t="shared" ref="F131:F194" si="120">75*D131/100</f>
        <v>48</v>
      </c>
      <c r="G131" s="31"/>
      <c r="H131" s="12">
        <f t="shared" ref="H131:H194" si="121">H132-0.5</f>
        <v>64</v>
      </c>
      <c r="I131" s="9">
        <f>8.16*H131/100</f>
        <v>5.2224000000000004</v>
      </c>
      <c r="J131" s="9">
        <f t="shared" ref="J131:J194" si="122">24.49*H131/100</f>
        <v>15.673599999999999</v>
      </c>
      <c r="K131" s="9">
        <f t="shared" ref="K131:K194" si="123">67.35*H131/100</f>
        <v>43.103999999999999</v>
      </c>
      <c r="L131" s="31"/>
      <c r="M131" s="12">
        <f t="shared" ref="M131:M194" si="124">M132-0.5</f>
        <v>64</v>
      </c>
      <c r="N131" s="7">
        <f t="shared" ref="N131:N194" si="125">4*M131/100</f>
        <v>2.56</v>
      </c>
      <c r="O131" s="7">
        <f t="shared" ref="O131:O194" si="126">12*M131/100</f>
        <v>7.68</v>
      </c>
      <c r="P131" s="7">
        <f t="shared" ref="P131:P194" si="127">33*M131/100</f>
        <v>21.12</v>
      </c>
      <c r="Q131" s="7">
        <f t="shared" ref="Q131:Q194" si="128">51*M131/100</f>
        <v>32.64</v>
      </c>
      <c r="R131" s="31"/>
      <c r="S131" s="12">
        <f t="shared" ref="S131:S194" si="129">S132-0.5</f>
        <v>64</v>
      </c>
      <c r="T131" s="7">
        <f t="shared" si="86"/>
        <v>1.3056000000000001</v>
      </c>
      <c r="U131" s="7">
        <f t="shared" si="87"/>
        <v>3.9168000000000003</v>
      </c>
      <c r="V131" s="7">
        <f t="shared" si="88"/>
        <v>10.7776</v>
      </c>
      <c r="W131" s="7">
        <f t="shared" si="89"/>
        <v>16.652799999999999</v>
      </c>
      <c r="X131" s="7">
        <f t="shared" si="90"/>
        <v>31.347199999999997</v>
      </c>
      <c r="Z131" s="12">
        <f t="shared" ref="Z131:Z194" si="130">Z132-0.5</f>
        <v>64</v>
      </c>
      <c r="AA131" s="7">
        <f t="shared" si="91"/>
        <v>0.64</v>
      </c>
      <c r="AB131" s="7">
        <f t="shared" si="92"/>
        <v>1.92</v>
      </c>
      <c r="AC131" s="7">
        <f t="shared" si="93"/>
        <v>5.28</v>
      </c>
      <c r="AD131" s="7">
        <f t="shared" si="94"/>
        <v>8.16</v>
      </c>
      <c r="AE131" s="7">
        <f t="shared" si="95"/>
        <v>15.36</v>
      </c>
      <c r="AF131" s="7">
        <f t="shared" si="96"/>
        <v>32.64</v>
      </c>
      <c r="AG131" s="23"/>
      <c r="AH131" s="12">
        <f t="shared" ref="AH131:AH194" si="131">AH132-0.5</f>
        <v>64</v>
      </c>
      <c r="AI131" s="21">
        <f>0.25*'table CONIFERES'!$AH131/100</f>
        <v>0.16</v>
      </c>
      <c r="AJ131" s="21">
        <f>0.75*'table CONIFERES'!AH131/100</f>
        <v>0.48</v>
      </c>
      <c r="AK131" s="21">
        <f>2.06*'table CONIFERES'!AH131/100</f>
        <v>1.3184</v>
      </c>
      <c r="AL131" s="21">
        <f>3.19*'table CONIFERES'!AH131/100</f>
        <v>2.0415999999999999</v>
      </c>
      <c r="AM131" s="21">
        <f>6*'table CONIFERES'!AH131/100</f>
        <v>3.84</v>
      </c>
      <c r="AN131" s="21">
        <f>12.75*'table CONIFERES'!AH131/100</f>
        <v>8.16</v>
      </c>
      <c r="AO131" s="21">
        <f>75*'table CONIFERES'!AH131/100</f>
        <v>48</v>
      </c>
      <c r="AQ131" s="12">
        <f t="shared" ref="AQ131:AQ194" si="132">AQ132-0.5</f>
        <v>64</v>
      </c>
      <c r="AR131" s="21">
        <f t="shared" si="97"/>
        <v>7.0400000000000004E-2</v>
      </c>
      <c r="AS131" s="21">
        <f t="shared" si="98"/>
        <v>0.2112</v>
      </c>
      <c r="AT131" s="21">
        <f t="shared" si="99"/>
        <v>0.58879999999999999</v>
      </c>
      <c r="AU131" s="21">
        <f t="shared" si="100"/>
        <v>0.90879999999999994</v>
      </c>
      <c r="AV131" s="21">
        <f t="shared" si="101"/>
        <v>1.7087999999999999</v>
      </c>
      <c r="AW131" s="21">
        <f t="shared" si="102"/>
        <v>3.6288</v>
      </c>
      <c r="AX131" s="21">
        <f t="shared" si="103"/>
        <v>21.331199999999999</v>
      </c>
      <c r="AY131" s="21">
        <f t="shared" si="104"/>
        <v>35.558399999999999</v>
      </c>
      <c r="BA131" s="12">
        <f t="shared" ref="BA131:BA194" si="133">BA132-0.5</f>
        <v>64</v>
      </c>
      <c r="BB131" s="21">
        <f t="shared" si="105"/>
        <v>3.8399999999999997E-2</v>
      </c>
      <c r="BC131" s="21">
        <f t="shared" si="106"/>
        <v>0.1216</v>
      </c>
      <c r="BD131" s="21">
        <f t="shared" si="107"/>
        <v>0.33279999999999998</v>
      </c>
      <c r="BE131" s="21">
        <f t="shared" si="108"/>
        <v>0.51200000000000001</v>
      </c>
      <c r="BF131" s="21">
        <f t="shared" si="109"/>
        <v>0.96</v>
      </c>
      <c r="BG131" s="21">
        <f t="shared" si="110"/>
        <v>2.0415999999999999</v>
      </c>
      <c r="BH131" s="21">
        <f t="shared" si="111"/>
        <v>12</v>
      </c>
      <c r="BI131" s="21">
        <f t="shared" si="112"/>
        <v>20</v>
      </c>
      <c r="BJ131" s="21">
        <f t="shared" si="113"/>
        <v>28</v>
      </c>
      <c r="BL131" s="12">
        <f t="shared" ref="BL131:BL194" si="134">BL132-0.5</f>
        <v>64</v>
      </c>
      <c r="BM131" s="3">
        <f t="shared" ref="BM131:BM194" si="135">$BM$203*BL131/100</f>
        <v>2.5600000000000001E-2</v>
      </c>
      <c r="BN131" s="3">
        <f t="shared" ref="BN131:BN194" si="136">$BN$203*BL131/100</f>
        <v>7.6799999999999993E-2</v>
      </c>
      <c r="BO131" s="3">
        <f t="shared" ref="BO131:BO194" si="137">$BO$203*BL131/100</f>
        <v>0.2112</v>
      </c>
      <c r="BP131" s="3">
        <f t="shared" ref="BP131:BP194" si="138">$BP$203*BL131/100</f>
        <v>0.32640000000000002</v>
      </c>
      <c r="BQ131" s="3">
        <f t="shared" si="114"/>
        <v>0.61439999999999995</v>
      </c>
      <c r="BR131" s="3">
        <f t="shared" si="115"/>
        <v>1.3056000000000001</v>
      </c>
      <c r="BS131" s="3">
        <f t="shared" ref="BS131:BS194" si="139">$BS$203*BL131/100</f>
        <v>7.68</v>
      </c>
      <c r="BT131" s="3">
        <f t="shared" ref="BT131:BT194" si="140">$BT$203*BL131/100</f>
        <v>12.8</v>
      </c>
      <c r="BU131" s="3">
        <f t="shared" ref="BU131:BU194" si="141">$BU$203*BL131/100</f>
        <v>17.920000000000002</v>
      </c>
      <c r="BV131" s="3">
        <f t="shared" ref="BV131:BV194" si="142">$BV$203*BL131/100</f>
        <v>23.04</v>
      </c>
    </row>
    <row r="132" spans="1:74" x14ac:dyDescent="0.25">
      <c r="A132" s="12">
        <f t="shared" si="116"/>
        <v>64.5</v>
      </c>
      <c r="B132" s="11">
        <f t="shared" si="117"/>
        <v>64.5</v>
      </c>
      <c r="C132" s="31"/>
      <c r="D132" s="12">
        <f t="shared" si="118"/>
        <v>64.5</v>
      </c>
      <c r="E132" s="15">
        <f t="shared" si="119"/>
        <v>16.125</v>
      </c>
      <c r="F132" s="8">
        <f t="shared" si="120"/>
        <v>48.375</v>
      </c>
      <c r="G132" s="31"/>
      <c r="H132" s="12">
        <f t="shared" si="121"/>
        <v>64.5</v>
      </c>
      <c r="I132" s="9">
        <f t="shared" ref="I132:I194" si="143">8.16*H132/100</f>
        <v>5.2632000000000003</v>
      </c>
      <c r="J132" s="9">
        <f t="shared" si="122"/>
        <v>15.796049999999997</v>
      </c>
      <c r="K132" s="9">
        <f t="shared" si="123"/>
        <v>43.440750000000001</v>
      </c>
      <c r="L132" s="31"/>
      <c r="M132" s="12">
        <f t="shared" si="124"/>
        <v>64.5</v>
      </c>
      <c r="N132" s="7">
        <f t="shared" si="125"/>
        <v>2.58</v>
      </c>
      <c r="O132" s="7">
        <f t="shared" si="126"/>
        <v>7.74</v>
      </c>
      <c r="P132" s="7">
        <f t="shared" si="127"/>
        <v>21.285</v>
      </c>
      <c r="Q132" s="7">
        <f t="shared" si="128"/>
        <v>32.895000000000003</v>
      </c>
      <c r="R132" s="31"/>
      <c r="S132" s="12">
        <f t="shared" si="129"/>
        <v>64.5</v>
      </c>
      <c r="T132" s="7">
        <f t="shared" ref="T132:T195" si="144">2.04*$S132/100</f>
        <v>1.3158000000000001</v>
      </c>
      <c r="U132" s="7">
        <f t="shared" ref="U132:U195" si="145">6.12*$S132/100</f>
        <v>3.9474</v>
      </c>
      <c r="V132" s="7">
        <f t="shared" ref="V132:V195" si="146">16.84*$S132/100</f>
        <v>10.861800000000001</v>
      </c>
      <c r="W132" s="7">
        <f t="shared" ref="W132:W195" si="147">26.02*$S132/100</f>
        <v>16.782899999999998</v>
      </c>
      <c r="X132" s="7">
        <f t="shared" ref="X132:X195" si="148">48.98*$S132/100</f>
        <v>31.592099999999995</v>
      </c>
      <c r="Z132" s="12">
        <f t="shared" si="130"/>
        <v>64.5</v>
      </c>
      <c r="AA132" s="7">
        <f t="shared" ref="AA132:AA195" si="149">1*$Z132/100</f>
        <v>0.64500000000000002</v>
      </c>
      <c r="AB132" s="7">
        <f t="shared" ref="AB132:AB195" si="150">3*$Z132/100</f>
        <v>1.9350000000000001</v>
      </c>
      <c r="AC132" s="7">
        <f t="shared" ref="AC132:AC195" si="151">8.25*$Z132/100</f>
        <v>5.32125</v>
      </c>
      <c r="AD132" s="7">
        <f t="shared" ref="AD132:AD195" si="152">12.75*$Z132/100</f>
        <v>8.2237500000000008</v>
      </c>
      <c r="AE132" s="7">
        <f t="shared" ref="AE132:AE195" si="153">24*$Z132/100</f>
        <v>15.48</v>
      </c>
      <c r="AF132" s="7">
        <f t="shared" ref="AF132:AF195" si="154">51*$Z132/100</f>
        <v>32.895000000000003</v>
      </c>
      <c r="AG132" s="23"/>
      <c r="AH132" s="12">
        <f t="shared" si="131"/>
        <v>64.5</v>
      </c>
      <c r="AI132" s="21">
        <f>0.25*'table CONIFERES'!$AH132/100</f>
        <v>0.16125</v>
      </c>
      <c r="AJ132" s="21">
        <f>0.75*'table CONIFERES'!AH132/100</f>
        <v>0.48375000000000001</v>
      </c>
      <c r="AK132" s="21">
        <f>2.06*'table CONIFERES'!AH132/100</f>
        <v>1.3287</v>
      </c>
      <c r="AL132" s="21">
        <f>3.19*'table CONIFERES'!AH132/100</f>
        <v>2.05755</v>
      </c>
      <c r="AM132" s="21">
        <f>6*'table CONIFERES'!AH132/100</f>
        <v>3.87</v>
      </c>
      <c r="AN132" s="21">
        <f>12.75*'table CONIFERES'!AH132/100</f>
        <v>8.2237500000000008</v>
      </c>
      <c r="AO132" s="21">
        <f>75*'table CONIFERES'!AH132/100</f>
        <v>48.375</v>
      </c>
      <c r="AQ132" s="12">
        <f t="shared" si="132"/>
        <v>64.5</v>
      </c>
      <c r="AR132" s="21">
        <f t="shared" ref="AR132:AR195" si="155">0.11*$AQ132/100</f>
        <v>7.0949999999999999E-2</v>
      </c>
      <c r="AS132" s="21">
        <f t="shared" ref="AS132:AS195" si="156">0.33*$AQ132/100</f>
        <v>0.21285000000000001</v>
      </c>
      <c r="AT132" s="21">
        <f t="shared" ref="AT132:AT195" si="157">0.92*$AQ132/100</f>
        <v>0.59340000000000004</v>
      </c>
      <c r="AU132" s="21">
        <f t="shared" ref="AU132:AU195" si="158">1.42*$AQ132/100</f>
        <v>0.91589999999999994</v>
      </c>
      <c r="AV132" s="21">
        <f t="shared" ref="AV132:AV195" si="159">2.67*$AQ132/100</f>
        <v>1.7221500000000001</v>
      </c>
      <c r="AW132" s="21">
        <f t="shared" ref="AW132:AW195" si="160">5.67*$AQ132/100</f>
        <v>3.6571499999999997</v>
      </c>
      <c r="AX132" s="21">
        <f t="shared" ref="AX132:AX195" si="161">33.33*$AQ132/100</f>
        <v>21.49785</v>
      </c>
      <c r="AY132" s="21">
        <f t="shared" ref="AY132:AY195" si="162">55.56*$AQ132/100</f>
        <v>35.836200000000005</v>
      </c>
      <c r="BA132" s="12">
        <f t="shared" si="133"/>
        <v>64.5</v>
      </c>
      <c r="BB132" s="21">
        <f t="shared" ref="BB132:BB195" si="163">0.06*BA132/100</f>
        <v>3.8699999999999998E-2</v>
      </c>
      <c r="BC132" s="21">
        <f t="shared" ref="BC132:BC195" si="164">0.19*BA132/100</f>
        <v>0.12255000000000001</v>
      </c>
      <c r="BD132" s="21">
        <f t="shared" ref="BD132:BD195" si="165">0.52*BA132/100</f>
        <v>0.33539999999999998</v>
      </c>
      <c r="BE132" s="21">
        <f t="shared" ref="BE132:BE195" si="166">0.8*BA132/100</f>
        <v>0.51600000000000001</v>
      </c>
      <c r="BF132" s="21">
        <f t="shared" ref="BF132:BF195" si="167">1.5*BA132/100</f>
        <v>0.96750000000000003</v>
      </c>
      <c r="BG132" s="21">
        <f t="shared" ref="BG132:BG195" si="168">3.19*BA132/100</f>
        <v>2.05755</v>
      </c>
      <c r="BH132" s="21">
        <f t="shared" ref="BH132:BH195" si="169">18.75*BA132/100</f>
        <v>12.09375</v>
      </c>
      <c r="BI132" s="21">
        <f t="shared" ref="BI132:BI195" si="170">31.25*BA132/100</f>
        <v>20.15625</v>
      </c>
      <c r="BJ132" s="21">
        <f t="shared" ref="BJ132:BJ195" si="171">43.75*BA132/100</f>
        <v>28.21875</v>
      </c>
      <c r="BL132" s="12">
        <f t="shared" si="134"/>
        <v>64.5</v>
      </c>
      <c r="BM132" s="3">
        <f t="shared" si="135"/>
        <v>2.58E-2</v>
      </c>
      <c r="BN132" s="3">
        <f t="shared" si="136"/>
        <v>7.7399999999999997E-2</v>
      </c>
      <c r="BO132" s="3">
        <f t="shared" si="137"/>
        <v>0.21285000000000001</v>
      </c>
      <c r="BP132" s="3">
        <f t="shared" si="138"/>
        <v>0.32895000000000002</v>
      </c>
      <c r="BQ132" s="3">
        <f t="shared" ref="BQ132:BQ195" si="172">0.96*BL132/100</f>
        <v>0.61919999999999997</v>
      </c>
      <c r="BR132" s="3">
        <f t="shared" ref="BR132:BR195" si="173">2.04*BL132/100</f>
        <v>1.3158000000000001</v>
      </c>
      <c r="BS132" s="3">
        <f t="shared" si="139"/>
        <v>7.74</v>
      </c>
      <c r="BT132" s="3">
        <f t="shared" si="140"/>
        <v>12.9</v>
      </c>
      <c r="BU132" s="3">
        <f t="shared" si="141"/>
        <v>18.059999999999999</v>
      </c>
      <c r="BV132" s="3">
        <f t="shared" si="142"/>
        <v>23.22</v>
      </c>
    </row>
    <row r="133" spans="1:74" x14ac:dyDescent="0.25">
      <c r="A133" s="12">
        <f t="shared" si="116"/>
        <v>65</v>
      </c>
      <c r="B133" s="11">
        <f t="shared" si="117"/>
        <v>65</v>
      </c>
      <c r="C133" s="31"/>
      <c r="D133" s="12">
        <f t="shared" si="118"/>
        <v>65</v>
      </c>
      <c r="E133" s="15">
        <f t="shared" si="119"/>
        <v>16.25</v>
      </c>
      <c r="F133" s="8">
        <f t="shared" si="120"/>
        <v>48.75</v>
      </c>
      <c r="G133" s="31"/>
      <c r="H133" s="12">
        <f t="shared" si="121"/>
        <v>65</v>
      </c>
      <c r="I133" s="9">
        <f t="shared" si="143"/>
        <v>5.3039999999999994</v>
      </c>
      <c r="J133" s="9">
        <f t="shared" si="122"/>
        <v>15.9185</v>
      </c>
      <c r="K133" s="9">
        <f t="shared" si="123"/>
        <v>43.777500000000003</v>
      </c>
      <c r="L133" s="31"/>
      <c r="M133" s="12">
        <f t="shared" si="124"/>
        <v>65</v>
      </c>
      <c r="N133" s="7">
        <f t="shared" si="125"/>
        <v>2.6</v>
      </c>
      <c r="O133" s="7">
        <f t="shared" si="126"/>
        <v>7.8</v>
      </c>
      <c r="P133" s="7">
        <f t="shared" si="127"/>
        <v>21.45</v>
      </c>
      <c r="Q133" s="7">
        <f t="shared" si="128"/>
        <v>33.15</v>
      </c>
      <c r="R133" s="31"/>
      <c r="S133" s="12">
        <f t="shared" si="129"/>
        <v>65</v>
      </c>
      <c r="T133" s="7">
        <f t="shared" si="144"/>
        <v>1.3259999999999998</v>
      </c>
      <c r="U133" s="7">
        <f t="shared" si="145"/>
        <v>3.9780000000000002</v>
      </c>
      <c r="V133" s="7">
        <f t="shared" si="146"/>
        <v>10.946</v>
      </c>
      <c r="W133" s="7">
        <f t="shared" si="147"/>
        <v>16.913</v>
      </c>
      <c r="X133" s="7">
        <f t="shared" si="148"/>
        <v>31.837</v>
      </c>
      <c r="Z133" s="12">
        <f t="shared" si="130"/>
        <v>65</v>
      </c>
      <c r="AA133" s="7">
        <f t="shared" si="149"/>
        <v>0.65</v>
      </c>
      <c r="AB133" s="7">
        <f t="shared" si="150"/>
        <v>1.95</v>
      </c>
      <c r="AC133" s="7">
        <f t="shared" si="151"/>
        <v>5.3624999999999998</v>
      </c>
      <c r="AD133" s="7">
        <f t="shared" si="152"/>
        <v>8.2874999999999996</v>
      </c>
      <c r="AE133" s="7">
        <f t="shared" si="153"/>
        <v>15.6</v>
      </c>
      <c r="AF133" s="7">
        <f t="shared" si="154"/>
        <v>33.15</v>
      </c>
      <c r="AG133" s="23"/>
      <c r="AH133" s="12">
        <f t="shared" si="131"/>
        <v>65</v>
      </c>
      <c r="AI133" s="21">
        <f>0.25*'table CONIFERES'!$AH133/100</f>
        <v>0.16250000000000001</v>
      </c>
      <c r="AJ133" s="21">
        <f>0.75*'table CONIFERES'!AH133/100</f>
        <v>0.48749999999999999</v>
      </c>
      <c r="AK133" s="21">
        <f>2.06*'table CONIFERES'!AH133/100</f>
        <v>1.339</v>
      </c>
      <c r="AL133" s="21">
        <f>3.19*'table CONIFERES'!AH133/100</f>
        <v>2.0735000000000001</v>
      </c>
      <c r="AM133" s="21">
        <f>6*'table CONIFERES'!AH133/100</f>
        <v>3.9</v>
      </c>
      <c r="AN133" s="21">
        <f>12.75*'table CONIFERES'!AH133/100</f>
        <v>8.2874999999999996</v>
      </c>
      <c r="AO133" s="21">
        <f>75*'table CONIFERES'!AH133/100</f>
        <v>48.75</v>
      </c>
      <c r="AQ133" s="12">
        <f t="shared" si="132"/>
        <v>65</v>
      </c>
      <c r="AR133" s="21">
        <f t="shared" si="155"/>
        <v>7.1500000000000008E-2</v>
      </c>
      <c r="AS133" s="21">
        <f t="shared" si="156"/>
        <v>0.2145</v>
      </c>
      <c r="AT133" s="21">
        <f t="shared" si="157"/>
        <v>0.59800000000000009</v>
      </c>
      <c r="AU133" s="21">
        <f t="shared" si="158"/>
        <v>0.92299999999999993</v>
      </c>
      <c r="AV133" s="21">
        <f t="shared" si="159"/>
        <v>1.7354999999999998</v>
      </c>
      <c r="AW133" s="21">
        <f t="shared" si="160"/>
        <v>3.6855000000000002</v>
      </c>
      <c r="AX133" s="21">
        <f t="shared" si="161"/>
        <v>21.664499999999997</v>
      </c>
      <c r="AY133" s="21">
        <f t="shared" si="162"/>
        <v>36.114000000000004</v>
      </c>
      <c r="BA133" s="12">
        <f t="shared" si="133"/>
        <v>65</v>
      </c>
      <c r="BB133" s="21">
        <f t="shared" si="163"/>
        <v>3.9E-2</v>
      </c>
      <c r="BC133" s="21">
        <f t="shared" si="164"/>
        <v>0.1235</v>
      </c>
      <c r="BD133" s="21">
        <f t="shared" si="165"/>
        <v>0.33800000000000002</v>
      </c>
      <c r="BE133" s="21">
        <f t="shared" si="166"/>
        <v>0.52</v>
      </c>
      <c r="BF133" s="21">
        <f t="shared" si="167"/>
        <v>0.97499999999999998</v>
      </c>
      <c r="BG133" s="21">
        <f t="shared" si="168"/>
        <v>2.0735000000000001</v>
      </c>
      <c r="BH133" s="21">
        <f t="shared" si="169"/>
        <v>12.1875</v>
      </c>
      <c r="BI133" s="21">
        <f t="shared" si="170"/>
        <v>20.3125</v>
      </c>
      <c r="BJ133" s="21">
        <f t="shared" si="171"/>
        <v>28.4375</v>
      </c>
      <c r="BL133" s="12">
        <f t="shared" si="134"/>
        <v>65</v>
      </c>
      <c r="BM133" s="3">
        <f t="shared" si="135"/>
        <v>2.6000000000000002E-2</v>
      </c>
      <c r="BN133" s="3">
        <f t="shared" si="136"/>
        <v>7.8E-2</v>
      </c>
      <c r="BO133" s="3">
        <f t="shared" si="137"/>
        <v>0.2145</v>
      </c>
      <c r="BP133" s="3">
        <f t="shared" si="138"/>
        <v>0.33149999999999996</v>
      </c>
      <c r="BQ133" s="3">
        <f t="shared" si="172"/>
        <v>0.624</v>
      </c>
      <c r="BR133" s="3">
        <f t="shared" si="173"/>
        <v>1.3259999999999998</v>
      </c>
      <c r="BS133" s="3">
        <f t="shared" si="139"/>
        <v>7.8</v>
      </c>
      <c r="BT133" s="3">
        <f t="shared" si="140"/>
        <v>13</v>
      </c>
      <c r="BU133" s="3">
        <f t="shared" si="141"/>
        <v>18.2</v>
      </c>
      <c r="BV133" s="3">
        <f t="shared" si="142"/>
        <v>23.4</v>
      </c>
    </row>
    <row r="134" spans="1:74" x14ac:dyDescent="0.25">
      <c r="A134" s="12">
        <f t="shared" si="116"/>
        <v>65.5</v>
      </c>
      <c r="B134" s="11">
        <f t="shared" si="117"/>
        <v>65.5</v>
      </c>
      <c r="C134" s="31"/>
      <c r="D134" s="12">
        <f t="shared" si="118"/>
        <v>65.5</v>
      </c>
      <c r="E134" s="15">
        <f t="shared" si="119"/>
        <v>16.375</v>
      </c>
      <c r="F134" s="8">
        <f t="shared" si="120"/>
        <v>49.125</v>
      </c>
      <c r="G134" s="31"/>
      <c r="H134" s="12">
        <f t="shared" si="121"/>
        <v>65.5</v>
      </c>
      <c r="I134" s="9">
        <f t="shared" si="143"/>
        <v>5.3448000000000002</v>
      </c>
      <c r="J134" s="9">
        <f t="shared" si="122"/>
        <v>16.040949999999999</v>
      </c>
      <c r="K134" s="9">
        <f t="shared" si="123"/>
        <v>44.114249999999991</v>
      </c>
      <c r="L134" s="31"/>
      <c r="M134" s="12">
        <f t="shared" si="124"/>
        <v>65.5</v>
      </c>
      <c r="N134" s="7">
        <f t="shared" si="125"/>
        <v>2.62</v>
      </c>
      <c r="O134" s="7">
        <f t="shared" si="126"/>
        <v>7.86</v>
      </c>
      <c r="P134" s="7">
        <f t="shared" si="127"/>
        <v>21.614999999999998</v>
      </c>
      <c r="Q134" s="7">
        <f t="shared" si="128"/>
        <v>33.405000000000001</v>
      </c>
      <c r="R134" s="31"/>
      <c r="S134" s="12">
        <f t="shared" si="129"/>
        <v>65.5</v>
      </c>
      <c r="T134" s="7">
        <f t="shared" si="144"/>
        <v>1.3362000000000001</v>
      </c>
      <c r="U134" s="7">
        <f t="shared" si="145"/>
        <v>4.0086000000000004</v>
      </c>
      <c r="V134" s="7">
        <f t="shared" si="146"/>
        <v>11.030200000000001</v>
      </c>
      <c r="W134" s="7">
        <f t="shared" si="147"/>
        <v>17.043099999999999</v>
      </c>
      <c r="X134" s="7">
        <f t="shared" si="148"/>
        <v>32.081899999999997</v>
      </c>
      <c r="Z134" s="12">
        <f t="shared" si="130"/>
        <v>65.5</v>
      </c>
      <c r="AA134" s="7">
        <f t="shared" si="149"/>
        <v>0.65500000000000003</v>
      </c>
      <c r="AB134" s="7">
        <f t="shared" si="150"/>
        <v>1.9650000000000001</v>
      </c>
      <c r="AC134" s="7">
        <f t="shared" si="151"/>
        <v>5.4037499999999996</v>
      </c>
      <c r="AD134" s="7">
        <f t="shared" si="152"/>
        <v>8.3512500000000003</v>
      </c>
      <c r="AE134" s="7">
        <f t="shared" si="153"/>
        <v>15.72</v>
      </c>
      <c r="AF134" s="7">
        <f t="shared" si="154"/>
        <v>33.405000000000001</v>
      </c>
      <c r="AG134" s="23"/>
      <c r="AH134" s="12">
        <f t="shared" si="131"/>
        <v>65.5</v>
      </c>
      <c r="AI134" s="21">
        <f>0.25*'table CONIFERES'!$AH134/100</f>
        <v>0.16375000000000001</v>
      </c>
      <c r="AJ134" s="21">
        <f>0.75*'table CONIFERES'!AH134/100</f>
        <v>0.49125000000000002</v>
      </c>
      <c r="AK134" s="21">
        <f>2.06*'table CONIFERES'!AH134/100</f>
        <v>1.3493000000000002</v>
      </c>
      <c r="AL134" s="21">
        <f>3.19*'table CONIFERES'!AH134/100</f>
        <v>2.0894499999999998</v>
      </c>
      <c r="AM134" s="21">
        <f>6*'table CONIFERES'!AH134/100</f>
        <v>3.93</v>
      </c>
      <c r="AN134" s="21">
        <f>12.75*'table CONIFERES'!AH134/100</f>
        <v>8.3512500000000003</v>
      </c>
      <c r="AO134" s="21">
        <f>75*'table CONIFERES'!AH134/100</f>
        <v>49.125</v>
      </c>
      <c r="AQ134" s="12">
        <f t="shared" si="132"/>
        <v>65.5</v>
      </c>
      <c r="AR134" s="21">
        <f t="shared" si="155"/>
        <v>7.2050000000000003E-2</v>
      </c>
      <c r="AS134" s="21">
        <f t="shared" si="156"/>
        <v>0.21615000000000001</v>
      </c>
      <c r="AT134" s="21">
        <f t="shared" si="157"/>
        <v>0.60260000000000002</v>
      </c>
      <c r="AU134" s="21">
        <f t="shared" si="158"/>
        <v>0.93009999999999993</v>
      </c>
      <c r="AV134" s="21">
        <f t="shared" si="159"/>
        <v>1.74885</v>
      </c>
      <c r="AW134" s="21">
        <f t="shared" si="160"/>
        <v>3.7138499999999999</v>
      </c>
      <c r="AX134" s="21">
        <f t="shared" si="161"/>
        <v>21.831149999999997</v>
      </c>
      <c r="AY134" s="21">
        <f t="shared" si="162"/>
        <v>36.391800000000003</v>
      </c>
      <c r="BA134" s="12">
        <f t="shared" si="133"/>
        <v>65.5</v>
      </c>
      <c r="BB134" s="21">
        <f t="shared" si="163"/>
        <v>3.9299999999999995E-2</v>
      </c>
      <c r="BC134" s="21">
        <f t="shared" si="164"/>
        <v>0.12445000000000001</v>
      </c>
      <c r="BD134" s="21">
        <f t="shared" si="165"/>
        <v>0.34060000000000001</v>
      </c>
      <c r="BE134" s="21">
        <f t="shared" si="166"/>
        <v>0.52400000000000002</v>
      </c>
      <c r="BF134" s="21">
        <f t="shared" si="167"/>
        <v>0.98250000000000004</v>
      </c>
      <c r="BG134" s="21">
        <f t="shared" si="168"/>
        <v>2.0894499999999998</v>
      </c>
      <c r="BH134" s="21">
        <f t="shared" si="169"/>
        <v>12.28125</v>
      </c>
      <c r="BI134" s="21">
        <f t="shared" si="170"/>
        <v>20.46875</v>
      </c>
      <c r="BJ134" s="21">
        <f t="shared" si="171"/>
        <v>28.65625</v>
      </c>
      <c r="BL134" s="12">
        <f t="shared" si="134"/>
        <v>65.5</v>
      </c>
      <c r="BM134" s="3">
        <f t="shared" si="135"/>
        <v>2.6200000000000001E-2</v>
      </c>
      <c r="BN134" s="3">
        <f t="shared" si="136"/>
        <v>7.8599999999999989E-2</v>
      </c>
      <c r="BO134" s="3">
        <f t="shared" si="137"/>
        <v>0.21615000000000001</v>
      </c>
      <c r="BP134" s="3">
        <f t="shared" si="138"/>
        <v>0.33405000000000001</v>
      </c>
      <c r="BQ134" s="3">
        <f t="shared" si="172"/>
        <v>0.62879999999999991</v>
      </c>
      <c r="BR134" s="3">
        <f t="shared" si="173"/>
        <v>1.3362000000000001</v>
      </c>
      <c r="BS134" s="3">
        <f t="shared" si="139"/>
        <v>7.86</v>
      </c>
      <c r="BT134" s="3">
        <f t="shared" si="140"/>
        <v>13.1</v>
      </c>
      <c r="BU134" s="3">
        <f t="shared" si="141"/>
        <v>18.34</v>
      </c>
      <c r="BV134" s="3">
        <f t="shared" si="142"/>
        <v>23.58</v>
      </c>
    </row>
    <row r="135" spans="1:74" x14ac:dyDescent="0.25">
      <c r="A135" s="12">
        <f t="shared" si="116"/>
        <v>66</v>
      </c>
      <c r="B135" s="11">
        <f t="shared" si="117"/>
        <v>66</v>
      </c>
      <c r="C135" s="31"/>
      <c r="D135" s="12">
        <f t="shared" si="118"/>
        <v>66</v>
      </c>
      <c r="E135" s="15">
        <f t="shared" si="119"/>
        <v>16.5</v>
      </c>
      <c r="F135" s="8">
        <f t="shared" si="120"/>
        <v>49.5</v>
      </c>
      <c r="G135" s="31"/>
      <c r="H135" s="12">
        <f t="shared" si="121"/>
        <v>66</v>
      </c>
      <c r="I135" s="9">
        <f t="shared" si="143"/>
        <v>5.3856000000000002</v>
      </c>
      <c r="J135" s="9">
        <f t="shared" si="122"/>
        <v>16.163399999999999</v>
      </c>
      <c r="K135" s="9">
        <f t="shared" si="123"/>
        <v>44.450999999999993</v>
      </c>
      <c r="L135" s="31"/>
      <c r="M135" s="12">
        <f t="shared" si="124"/>
        <v>66</v>
      </c>
      <c r="N135" s="7">
        <f t="shared" si="125"/>
        <v>2.64</v>
      </c>
      <c r="O135" s="7">
        <f t="shared" si="126"/>
        <v>7.92</v>
      </c>
      <c r="P135" s="7">
        <f t="shared" si="127"/>
        <v>21.78</v>
      </c>
      <c r="Q135" s="7">
        <f t="shared" si="128"/>
        <v>33.659999999999997</v>
      </c>
      <c r="R135" s="31"/>
      <c r="S135" s="12">
        <f t="shared" si="129"/>
        <v>66</v>
      </c>
      <c r="T135" s="7">
        <f t="shared" si="144"/>
        <v>1.3464</v>
      </c>
      <c r="U135" s="7">
        <f t="shared" si="145"/>
        <v>4.0392000000000001</v>
      </c>
      <c r="V135" s="7">
        <f t="shared" si="146"/>
        <v>11.1144</v>
      </c>
      <c r="W135" s="7">
        <f t="shared" si="147"/>
        <v>17.173199999999998</v>
      </c>
      <c r="X135" s="7">
        <f t="shared" si="148"/>
        <v>32.326799999999999</v>
      </c>
      <c r="Z135" s="12">
        <f t="shared" si="130"/>
        <v>66</v>
      </c>
      <c r="AA135" s="7">
        <f t="shared" si="149"/>
        <v>0.66</v>
      </c>
      <c r="AB135" s="7">
        <f t="shared" si="150"/>
        <v>1.98</v>
      </c>
      <c r="AC135" s="7">
        <f t="shared" si="151"/>
        <v>5.4450000000000003</v>
      </c>
      <c r="AD135" s="7">
        <f t="shared" si="152"/>
        <v>8.4149999999999991</v>
      </c>
      <c r="AE135" s="7">
        <f t="shared" si="153"/>
        <v>15.84</v>
      </c>
      <c r="AF135" s="7">
        <f t="shared" si="154"/>
        <v>33.659999999999997</v>
      </c>
      <c r="AG135" s="23"/>
      <c r="AH135" s="12">
        <f t="shared" si="131"/>
        <v>66</v>
      </c>
      <c r="AI135" s="21">
        <f>0.25*'table CONIFERES'!$AH135/100</f>
        <v>0.16500000000000001</v>
      </c>
      <c r="AJ135" s="21">
        <f>0.75*'table CONIFERES'!AH135/100</f>
        <v>0.495</v>
      </c>
      <c r="AK135" s="21">
        <f>2.06*'table CONIFERES'!AH135/100</f>
        <v>1.3596000000000001</v>
      </c>
      <c r="AL135" s="21">
        <f>3.19*'table CONIFERES'!AH135/100</f>
        <v>2.1053999999999999</v>
      </c>
      <c r="AM135" s="21">
        <f>6*'table CONIFERES'!AH135/100</f>
        <v>3.96</v>
      </c>
      <c r="AN135" s="21">
        <f>12.75*'table CONIFERES'!AH135/100</f>
        <v>8.4149999999999991</v>
      </c>
      <c r="AO135" s="21">
        <f>75*'table CONIFERES'!AH135/100</f>
        <v>49.5</v>
      </c>
      <c r="AQ135" s="12">
        <f t="shared" si="132"/>
        <v>66</v>
      </c>
      <c r="AR135" s="21">
        <f t="shared" si="155"/>
        <v>7.2599999999999998E-2</v>
      </c>
      <c r="AS135" s="21">
        <f t="shared" si="156"/>
        <v>0.21780000000000002</v>
      </c>
      <c r="AT135" s="21">
        <f t="shared" si="157"/>
        <v>0.60720000000000007</v>
      </c>
      <c r="AU135" s="21">
        <f t="shared" si="158"/>
        <v>0.93720000000000003</v>
      </c>
      <c r="AV135" s="21">
        <f t="shared" si="159"/>
        <v>1.7622</v>
      </c>
      <c r="AW135" s="21">
        <f t="shared" si="160"/>
        <v>3.7421999999999995</v>
      </c>
      <c r="AX135" s="21">
        <f t="shared" si="161"/>
        <v>21.997799999999998</v>
      </c>
      <c r="AY135" s="21">
        <f t="shared" si="162"/>
        <v>36.669600000000003</v>
      </c>
      <c r="BA135" s="12">
        <f t="shared" si="133"/>
        <v>66</v>
      </c>
      <c r="BB135" s="21">
        <f t="shared" si="163"/>
        <v>3.9599999999999996E-2</v>
      </c>
      <c r="BC135" s="21">
        <f t="shared" si="164"/>
        <v>0.12540000000000001</v>
      </c>
      <c r="BD135" s="21">
        <f t="shared" si="165"/>
        <v>0.34320000000000001</v>
      </c>
      <c r="BE135" s="21">
        <f t="shared" si="166"/>
        <v>0.52800000000000002</v>
      </c>
      <c r="BF135" s="21">
        <f t="shared" si="167"/>
        <v>0.99</v>
      </c>
      <c r="BG135" s="21">
        <f t="shared" si="168"/>
        <v>2.1053999999999999</v>
      </c>
      <c r="BH135" s="21">
        <f t="shared" si="169"/>
        <v>12.375</v>
      </c>
      <c r="BI135" s="21">
        <f t="shared" si="170"/>
        <v>20.625</v>
      </c>
      <c r="BJ135" s="21">
        <f t="shared" si="171"/>
        <v>28.875</v>
      </c>
      <c r="BL135" s="12">
        <f t="shared" si="134"/>
        <v>66</v>
      </c>
      <c r="BM135" s="3">
        <f t="shared" si="135"/>
        <v>2.64E-2</v>
      </c>
      <c r="BN135" s="3">
        <f t="shared" si="136"/>
        <v>7.9199999999999993E-2</v>
      </c>
      <c r="BO135" s="3">
        <f t="shared" si="137"/>
        <v>0.21780000000000002</v>
      </c>
      <c r="BP135" s="3">
        <f t="shared" si="138"/>
        <v>0.33660000000000001</v>
      </c>
      <c r="BQ135" s="3">
        <f t="shared" si="172"/>
        <v>0.63359999999999994</v>
      </c>
      <c r="BR135" s="3">
        <f t="shared" si="173"/>
        <v>1.3464</v>
      </c>
      <c r="BS135" s="3">
        <f t="shared" si="139"/>
        <v>7.92</v>
      </c>
      <c r="BT135" s="3">
        <f t="shared" si="140"/>
        <v>13.2</v>
      </c>
      <c r="BU135" s="3">
        <f t="shared" si="141"/>
        <v>18.48</v>
      </c>
      <c r="BV135" s="3">
        <f t="shared" si="142"/>
        <v>23.76</v>
      </c>
    </row>
    <row r="136" spans="1:74" x14ac:dyDescent="0.25">
      <c r="A136" s="12">
        <f t="shared" si="116"/>
        <v>66.5</v>
      </c>
      <c r="B136" s="11">
        <f t="shared" si="117"/>
        <v>66.5</v>
      </c>
      <c r="C136" s="31"/>
      <c r="D136" s="12">
        <f t="shared" si="118"/>
        <v>66.5</v>
      </c>
      <c r="E136" s="15">
        <f t="shared" si="119"/>
        <v>16.625</v>
      </c>
      <c r="F136" s="8">
        <f t="shared" si="120"/>
        <v>49.875</v>
      </c>
      <c r="G136" s="31"/>
      <c r="H136" s="12">
        <f t="shared" si="121"/>
        <v>66.5</v>
      </c>
      <c r="I136" s="9">
        <f t="shared" si="143"/>
        <v>5.4264000000000001</v>
      </c>
      <c r="J136" s="9">
        <f t="shared" si="122"/>
        <v>16.285849999999996</v>
      </c>
      <c r="K136" s="9">
        <f t="shared" si="123"/>
        <v>44.787749999999996</v>
      </c>
      <c r="L136" s="31"/>
      <c r="M136" s="12">
        <f t="shared" si="124"/>
        <v>66.5</v>
      </c>
      <c r="N136" s="7">
        <f t="shared" si="125"/>
        <v>2.66</v>
      </c>
      <c r="O136" s="7">
        <f t="shared" si="126"/>
        <v>7.98</v>
      </c>
      <c r="P136" s="7">
        <f t="shared" si="127"/>
        <v>21.945</v>
      </c>
      <c r="Q136" s="7">
        <f t="shared" si="128"/>
        <v>33.914999999999999</v>
      </c>
      <c r="R136" s="31"/>
      <c r="S136" s="12">
        <f t="shared" si="129"/>
        <v>66.5</v>
      </c>
      <c r="T136" s="7">
        <f t="shared" si="144"/>
        <v>1.3566</v>
      </c>
      <c r="U136" s="7">
        <f t="shared" si="145"/>
        <v>4.0697999999999999</v>
      </c>
      <c r="V136" s="7">
        <f t="shared" si="146"/>
        <v>11.198599999999999</v>
      </c>
      <c r="W136" s="7">
        <f t="shared" si="147"/>
        <v>17.3033</v>
      </c>
      <c r="X136" s="7">
        <f t="shared" si="148"/>
        <v>32.571699999999993</v>
      </c>
      <c r="Z136" s="12">
        <f t="shared" si="130"/>
        <v>66.5</v>
      </c>
      <c r="AA136" s="7">
        <f t="shared" si="149"/>
        <v>0.66500000000000004</v>
      </c>
      <c r="AB136" s="7">
        <f t="shared" si="150"/>
        <v>1.9950000000000001</v>
      </c>
      <c r="AC136" s="7">
        <f t="shared" si="151"/>
        <v>5.4862500000000001</v>
      </c>
      <c r="AD136" s="7">
        <f t="shared" si="152"/>
        <v>8.4787499999999998</v>
      </c>
      <c r="AE136" s="7">
        <f t="shared" si="153"/>
        <v>15.96</v>
      </c>
      <c r="AF136" s="7">
        <f t="shared" si="154"/>
        <v>33.914999999999999</v>
      </c>
      <c r="AG136" s="23"/>
      <c r="AH136" s="12">
        <f t="shared" si="131"/>
        <v>66.5</v>
      </c>
      <c r="AI136" s="21">
        <f>0.25*'table CONIFERES'!$AH136/100</f>
        <v>0.16625000000000001</v>
      </c>
      <c r="AJ136" s="21">
        <f>0.75*'table CONIFERES'!AH136/100</f>
        <v>0.49875000000000003</v>
      </c>
      <c r="AK136" s="21">
        <f>2.06*'table CONIFERES'!AH136/100</f>
        <v>1.3699000000000001</v>
      </c>
      <c r="AL136" s="21">
        <f>3.19*'table CONIFERES'!AH136/100</f>
        <v>2.1213500000000001</v>
      </c>
      <c r="AM136" s="21">
        <f>6*'table CONIFERES'!AH136/100</f>
        <v>3.99</v>
      </c>
      <c r="AN136" s="21">
        <f>12.75*'table CONIFERES'!AH136/100</f>
        <v>8.4787499999999998</v>
      </c>
      <c r="AO136" s="21">
        <f>75*'table CONIFERES'!AH136/100</f>
        <v>49.875</v>
      </c>
      <c r="AQ136" s="12">
        <f t="shared" si="132"/>
        <v>66.5</v>
      </c>
      <c r="AR136" s="21">
        <f t="shared" si="155"/>
        <v>7.3150000000000007E-2</v>
      </c>
      <c r="AS136" s="21">
        <f t="shared" si="156"/>
        <v>0.21945000000000001</v>
      </c>
      <c r="AT136" s="21">
        <f t="shared" si="157"/>
        <v>0.61180000000000001</v>
      </c>
      <c r="AU136" s="21">
        <f t="shared" si="158"/>
        <v>0.94429999999999992</v>
      </c>
      <c r="AV136" s="21">
        <f t="shared" si="159"/>
        <v>1.77555</v>
      </c>
      <c r="AW136" s="21">
        <f t="shared" si="160"/>
        <v>3.7705500000000001</v>
      </c>
      <c r="AX136" s="21">
        <f t="shared" si="161"/>
        <v>22.164449999999999</v>
      </c>
      <c r="AY136" s="21">
        <f t="shared" si="162"/>
        <v>36.947400000000002</v>
      </c>
      <c r="BA136" s="12">
        <f t="shared" si="133"/>
        <v>66.5</v>
      </c>
      <c r="BB136" s="21">
        <f t="shared" si="163"/>
        <v>3.9899999999999998E-2</v>
      </c>
      <c r="BC136" s="21">
        <f t="shared" si="164"/>
        <v>0.12634999999999999</v>
      </c>
      <c r="BD136" s="21">
        <f t="shared" si="165"/>
        <v>0.3458</v>
      </c>
      <c r="BE136" s="21">
        <f t="shared" si="166"/>
        <v>0.53200000000000003</v>
      </c>
      <c r="BF136" s="21">
        <f t="shared" si="167"/>
        <v>0.99750000000000005</v>
      </c>
      <c r="BG136" s="21">
        <f t="shared" si="168"/>
        <v>2.1213500000000001</v>
      </c>
      <c r="BH136" s="21">
        <f t="shared" si="169"/>
        <v>12.46875</v>
      </c>
      <c r="BI136" s="21">
        <f t="shared" si="170"/>
        <v>20.78125</v>
      </c>
      <c r="BJ136" s="21">
        <f t="shared" si="171"/>
        <v>29.09375</v>
      </c>
      <c r="BL136" s="12">
        <f t="shared" si="134"/>
        <v>66.5</v>
      </c>
      <c r="BM136" s="3">
        <f t="shared" si="135"/>
        <v>2.6600000000000002E-2</v>
      </c>
      <c r="BN136" s="3">
        <f t="shared" si="136"/>
        <v>7.9799999999999996E-2</v>
      </c>
      <c r="BO136" s="3">
        <f t="shared" si="137"/>
        <v>0.21945000000000001</v>
      </c>
      <c r="BP136" s="3">
        <f t="shared" si="138"/>
        <v>0.33915000000000001</v>
      </c>
      <c r="BQ136" s="3">
        <f t="shared" si="172"/>
        <v>0.63839999999999997</v>
      </c>
      <c r="BR136" s="3">
        <f t="shared" si="173"/>
        <v>1.3566</v>
      </c>
      <c r="BS136" s="3">
        <f t="shared" si="139"/>
        <v>7.98</v>
      </c>
      <c r="BT136" s="3">
        <f t="shared" si="140"/>
        <v>13.3</v>
      </c>
      <c r="BU136" s="3">
        <f t="shared" si="141"/>
        <v>18.62</v>
      </c>
      <c r="BV136" s="3">
        <f t="shared" si="142"/>
        <v>23.94</v>
      </c>
    </row>
    <row r="137" spans="1:74" x14ac:dyDescent="0.25">
      <c r="A137" s="12">
        <f t="shared" si="116"/>
        <v>67</v>
      </c>
      <c r="B137" s="11">
        <f t="shared" si="117"/>
        <v>67</v>
      </c>
      <c r="C137" s="31"/>
      <c r="D137" s="12">
        <f t="shared" si="118"/>
        <v>67</v>
      </c>
      <c r="E137" s="15">
        <f t="shared" si="119"/>
        <v>16.75</v>
      </c>
      <c r="F137" s="8">
        <f t="shared" si="120"/>
        <v>50.25</v>
      </c>
      <c r="G137" s="31"/>
      <c r="H137" s="12">
        <f t="shared" si="121"/>
        <v>67</v>
      </c>
      <c r="I137" s="9">
        <f t="shared" si="143"/>
        <v>5.4672000000000001</v>
      </c>
      <c r="J137" s="9">
        <f t="shared" si="122"/>
        <v>16.408300000000001</v>
      </c>
      <c r="K137" s="9">
        <f t="shared" si="123"/>
        <v>45.124499999999998</v>
      </c>
      <c r="L137" s="31"/>
      <c r="M137" s="12">
        <f t="shared" si="124"/>
        <v>67</v>
      </c>
      <c r="N137" s="7">
        <f t="shared" si="125"/>
        <v>2.68</v>
      </c>
      <c r="O137" s="7">
        <f t="shared" si="126"/>
        <v>8.0399999999999991</v>
      </c>
      <c r="P137" s="7">
        <f t="shared" si="127"/>
        <v>22.11</v>
      </c>
      <c r="Q137" s="7">
        <f t="shared" si="128"/>
        <v>34.17</v>
      </c>
      <c r="R137" s="31"/>
      <c r="S137" s="12">
        <f t="shared" si="129"/>
        <v>67</v>
      </c>
      <c r="T137" s="7">
        <f t="shared" si="144"/>
        <v>1.3668</v>
      </c>
      <c r="U137" s="7">
        <f t="shared" si="145"/>
        <v>4.1004000000000005</v>
      </c>
      <c r="V137" s="7">
        <f t="shared" si="146"/>
        <v>11.2828</v>
      </c>
      <c r="W137" s="7">
        <f t="shared" si="147"/>
        <v>17.433399999999999</v>
      </c>
      <c r="X137" s="7">
        <f t="shared" si="148"/>
        <v>32.816600000000001</v>
      </c>
      <c r="Z137" s="12">
        <f t="shared" si="130"/>
        <v>67</v>
      </c>
      <c r="AA137" s="7">
        <f t="shared" si="149"/>
        <v>0.67</v>
      </c>
      <c r="AB137" s="7">
        <f t="shared" si="150"/>
        <v>2.0099999999999998</v>
      </c>
      <c r="AC137" s="7">
        <f t="shared" si="151"/>
        <v>5.5274999999999999</v>
      </c>
      <c r="AD137" s="7">
        <f t="shared" si="152"/>
        <v>8.5425000000000004</v>
      </c>
      <c r="AE137" s="7">
        <f t="shared" si="153"/>
        <v>16.079999999999998</v>
      </c>
      <c r="AF137" s="7">
        <f t="shared" si="154"/>
        <v>34.17</v>
      </c>
      <c r="AG137" s="23"/>
      <c r="AH137" s="12">
        <f t="shared" si="131"/>
        <v>67</v>
      </c>
      <c r="AI137" s="21">
        <f>0.25*'table CONIFERES'!$AH137/100</f>
        <v>0.16750000000000001</v>
      </c>
      <c r="AJ137" s="21">
        <f>0.75*'table CONIFERES'!AH137/100</f>
        <v>0.50249999999999995</v>
      </c>
      <c r="AK137" s="21">
        <f>2.06*'table CONIFERES'!AH137/100</f>
        <v>1.3802000000000001</v>
      </c>
      <c r="AL137" s="21">
        <f>3.19*'table CONIFERES'!AH137/100</f>
        <v>2.1372999999999998</v>
      </c>
      <c r="AM137" s="21">
        <f>6*'table CONIFERES'!AH137/100</f>
        <v>4.0199999999999996</v>
      </c>
      <c r="AN137" s="21">
        <f>12.75*'table CONIFERES'!AH137/100</f>
        <v>8.5425000000000004</v>
      </c>
      <c r="AO137" s="21">
        <f>75*'table CONIFERES'!AH137/100</f>
        <v>50.25</v>
      </c>
      <c r="AQ137" s="12">
        <f t="shared" si="132"/>
        <v>67</v>
      </c>
      <c r="AR137" s="21">
        <f t="shared" si="155"/>
        <v>7.3700000000000002E-2</v>
      </c>
      <c r="AS137" s="21">
        <f t="shared" si="156"/>
        <v>0.22109999999999999</v>
      </c>
      <c r="AT137" s="21">
        <f t="shared" si="157"/>
        <v>0.61640000000000006</v>
      </c>
      <c r="AU137" s="21">
        <f t="shared" si="158"/>
        <v>0.95140000000000002</v>
      </c>
      <c r="AV137" s="21">
        <f t="shared" si="159"/>
        <v>1.7888999999999999</v>
      </c>
      <c r="AW137" s="21">
        <f t="shared" si="160"/>
        <v>3.7988999999999997</v>
      </c>
      <c r="AX137" s="21">
        <f t="shared" si="161"/>
        <v>22.331099999999996</v>
      </c>
      <c r="AY137" s="21">
        <f t="shared" si="162"/>
        <v>37.225200000000001</v>
      </c>
      <c r="BA137" s="12">
        <f t="shared" si="133"/>
        <v>67</v>
      </c>
      <c r="BB137" s="21">
        <f t="shared" si="163"/>
        <v>4.0199999999999993E-2</v>
      </c>
      <c r="BC137" s="21">
        <f t="shared" si="164"/>
        <v>0.1273</v>
      </c>
      <c r="BD137" s="21">
        <f t="shared" si="165"/>
        <v>0.34840000000000004</v>
      </c>
      <c r="BE137" s="21">
        <f t="shared" si="166"/>
        <v>0.53600000000000003</v>
      </c>
      <c r="BF137" s="21">
        <f t="shared" si="167"/>
        <v>1.0049999999999999</v>
      </c>
      <c r="BG137" s="21">
        <f t="shared" si="168"/>
        <v>2.1372999999999998</v>
      </c>
      <c r="BH137" s="21">
        <f t="shared" si="169"/>
        <v>12.5625</v>
      </c>
      <c r="BI137" s="21">
        <f t="shared" si="170"/>
        <v>20.9375</v>
      </c>
      <c r="BJ137" s="21">
        <f t="shared" si="171"/>
        <v>29.3125</v>
      </c>
      <c r="BL137" s="12">
        <f t="shared" si="134"/>
        <v>67</v>
      </c>
      <c r="BM137" s="3">
        <f t="shared" si="135"/>
        <v>2.6800000000000001E-2</v>
      </c>
      <c r="BN137" s="3">
        <f t="shared" si="136"/>
        <v>8.0399999999999985E-2</v>
      </c>
      <c r="BO137" s="3">
        <f t="shared" si="137"/>
        <v>0.22109999999999999</v>
      </c>
      <c r="BP137" s="3">
        <f t="shared" si="138"/>
        <v>0.3417</v>
      </c>
      <c r="BQ137" s="3">
        <f t="shared" si="172"/>
        <v>0.64319999999999988</v>
      </c>
      <c r="BR137" s="3">
        <f t="shared" si="173"/>
        <v>1.3668</v>
      </c>
      <c r="BS137" s="3">
        <f t="shared" si="139"/>
        <v>8.0399999999999991</v>
      </c>
      <c r="BT137" s="3">
        <f t="shared" si="140"/>
        <v>13.4</v>
      </c>
      <c r="BU137" s="3">
        <f t="shared" si="141"/>
        <v>18.760000000000002</v>
      </c>
      <c r="BV137" s="3">
        <f t="shared" si="142"/>
        <v>24.12</v>
      </c>
    </row>
    <row r="138" spans="1:74" x14ac:dyDescent="0.25">
      <c r="A138" s="12">
        <f t="shared" si="116"/>
        <v>67.5</v>
      </c>
      <c r="B138" s="11">
        <f t="shared" si="117"/>
        <v>67.5</v>
      </c>
      <c r="C138" s="31"/>
      <c r="D138" s="12">
        <f t="shared" si="118"/>
        <v>67.5</v>
      </c>
      <c r="E138" s="15">
        <f t="shared" si="119"/>
        <v>16.875</v>
      </c>
      <c r="F138" s="8">
        <f t="shared" si="120"/>
        <v>50.625</v>
      </c>
      <c r="G138" s="31"/>
      <c r="H138" s="12">
        <f t="shared" si="121"/>
        <v>67.5</v>
      </c>
      <c r="I138" s="9">
        <f t="shared" si="143"/>
        <v>5.5079999999999991</v>
      </c>
      <c r="J138" s="9">
        <f t="shared" si="122"/>
        <v>16.530749999999998</v>
      </c>
      <c r="K138" s="9">
        <f t="shared" si="123"/>
        <v>45.46125</v>
      </c>
      <c r="L138" s="31"/>
      <c r="M138" s="12">
        <f t="shared" si="124"/>
        <v>67.5</v>
      </c>
      <c r="N138" s="7">
        <f t="shared" si="125"/>
        <v>2.7</v>
      </c>
      <c r="O138" s="7">
        <f t="shared" si="126"/>
        <v>8.1</v>
      </c>
      <c r="P138" s="7">
        <f t="shared" si="127"/>
        <v>22.274999999999999</v>
      </c>
      <c r="Q138" s="7">
        <f t="shared" si="128"/>
        <v>34.424999999999997</v>
      </c>
      <c r="R138" s="31"/>
      <c r="S138" s="12">
        <f t="shared" si="129"/>
        <v>67.5</v>
      </c>
      <c r="T138" s="7">
        <f t="shared" si="144"/>
        <v>1.3769999999999998</v>
      </c>
      <c r="U138" s="7">
        <f t="shared" si="145"/>
        <v>4.1310000000000002</v>
      </c>
      <c r="V138" s="7">
        <f t="shared" si="146"/>
        <v>11.367000000000001</v>
      </c>
      <c r="W138" s="7">
        <f t="shared" si="147"/>
        <v>17.563499999999998</v>
      </c>
      <c r="X138" s="7">
        <f t="shared" si="148"/>
        <v>33.061499999999995</v>
      </c>
      <c r="Z138" s="12">
        <f t="shared" si="130"/>
        <v>67.5</v>
      </c>
      <c r="AA138" s="7">
        <f t="shared" si="149"/>
        <v>0.67500000000000004</v>
      </c>
      <c r="AB138" s="7">
        <f t="shared" si="150"/>
        <v>2.0249999999999999</v>
      </c>
      <c r="AC138" s="7">
        <f t="shared" si="151"/>
        <v>5.5687499999999996</v>
      </c>
      <c r="AD138" s="7">
        <f t="shared" si="152"/>
        <v>8.6062499999999993</v>
      </c>
      <c r="AE138" s="7">
        <f t="shared" si="153"/>
        <v>16.2</v>
      </c>
      <c r="AF138" s="7">
        <f t="shared" si="154"/>
        <v>34.424999999999997</v>
      </c>
      <c r="AG138" s="23"/>
      <c r="AH138" s="12">
        <f t="shared" si="131"/>
        <v>67.5</v>
      </c>
      <c r="AI138" s="21">
        <f>0.25*'table CONIFERES'!$AH138/100</f>
        <v>0.16875000000000001</v>
      </c>
      <c r="AJ138" s="21">
        <f>0.75*'table CONIFERES'!AH138/100</f>
        <v>0.50624999999999998</v>
      </c>
      <c r="AK138" s="21">
        <f>2.06*'table CONIFERES'!AH138/100</f>
        <v>1.3905000000000001</v>
      </c>
      <c r="AL138" s="21">
        <f>3.19*'table CONIFERES'!AH138/100</f>
        <v>2.1532499999999999</v>
      </c>
      <c r="AM138" s="21">
        <f>6*'table CONIFERES'!AH138/100</f>
        <v>4.05</v>
      </c>
      <c r="AN138" s="21">
        <f>12.75*'table CONIFERES'!AH138/100</f>
        <v>8.6062499999999993</v>
      </c>
      <c r="AO138" s="21">
        <f>75*'table CONIFERES'!AH138/100</f>
        <v>50.625</v>
      </c>
      <c r="AQ138" s="12">
        <f t="shared" si="132"/>
        <v>67.5</v>
      </c>
      <c r="AR138" s="21">
        <f t="shared" si="155"/>
        <v>7.4249999999999997E-2</v>
      </c>
      <c r="AS138" s="21">
        <f t="shared" si="156"/>
        <v>0.22275000000000003</v>
      </c>
      <c r="AT138" s="21">
        <f t="shared" si="157"/>
        <v>0.621</v>
      </c>
      <c r="AU138" s="21">
        <f t="shared" si="158"/>
        <v>0.95849999999999991</v>
      </c>
      <c r="AV138" s="21">
        <f t="shared" si="159"/>
        <v>1.8022499999999999</v>
      </c>
      <c r="AW138" s="21">
        <f t="shared" si="160"/>
        <v>3.8272500000000003</v>
      </c>
      <c r="AX138" s="21">
        <f t="shared" si="161"/>
        <v>22.49775</v>
      </c>
      <c r="AY138" s="21">
        <f t="shared" si="162"/>
        <v>37.503</v>
      </c>
      <c r="BA138" s="12">
        <f t="shared" si="133"/>
        <v>67.5</v>
      </c>
      <c r="BB138" s="21">
        <f t="shared" si="163"/>
        <v>4.0500000000000001E-2</v>
      </c>
      <c r="BC138" s="21">
        <f t="shared" si="164"/>
        <v>0.12825</v>
      </c>
      <c r="BD138" s="21">
        <f t="shared" si="165"/>
        <v>0.35100000000000003</v>
      </c>
      <c r="BE138" s="21">
        <f t="shared" si="166"/>
        <v>0.54</v>
      </c>
      <c r="BF138" s="21">
        <f t="shared" si="167"/>
        <v>1.0125</v>
      </c>
      <c r="BG138" s="21">
        <f t="shared" si="168"/>
        <v>2.1532499999999999</v>
      </c>
      <c r="BH138" s="21">
        <f t="shared" si="169"/>
        <v>12.65625</v>
      </c>
      <c r="BI138" s="21">
        <f t="shared" si="170"/>
        <v>21.09375</v>
      </c>
      <c r="BJ138" s="21">
        <f t="shared" si="171"/>
        <v>29.53125</v>
      </c>
      <c r="BL138" s="12">
        <f t="shared" si="134"/>
        <v>67.5</v>
      </c>
      <c r="BM138" s="3">
        <f t="shared" si="135"/>
        <v>2.7000000000000003E-2</v>
      </c>
      <c r="BN138" s="3">
        <f t="shared" si="136"/>
        <v>8.1000000000000003E-2</v>
      </c>
      <c r="BO138" s="3">
        <f t="shared" si="137"/>
        <v>0.22275000000000003</v>
      </c>
      <c r="BP138" s="3">
        <f t="shared" si="138"/>
        <v>0.34424999999999994</v>
      </c>
      <c r="BQ138" s="3">
        <f t="shared" si="172"/>
        <v>0.64800000000000002</v>
      </c>
      <c r="BR138" s="3">
        <f t="shared" si="173"/>
        <v>1.3769999999999998</v>
      </c>
      <c r="BS138" s="3">
        <f t="shared" si="139"/>
        <v>8.1</v>
      </c>
      <c r="BT138" s="3">
        <f t="shared" si="140"/>
        <v>13.5</v>
      </c>
      <c r="BU138" s="3">
        <f t="shared" si="141"/>
        <v>18.899999999999999</v>
      </c>
      <c r="BV138" s="3">
        <f t="shared" si="142"/>
        <v>24.3</v>
      </c>
    </row>
    <row r="139" spans="1:74" x14ac:dyDescent="0.25">
      <c r="A139" s="12">
        <f t="shared" si="116"/>
        <v>68</v>
      </c>
      <c r="B139" s="11">
        <f t="shared" si="117"/>
        <v>68</v>
      </c>
      <c r="C139" s="31"/>
      <c r="D139" s="12">
        <f t="shared" si="118"/>
        <v>68</v>
      </c>
      <c r="E139" s="15">
        <f t="shared" si="119"/>
        <v>17</v>
      </c>
      <c r="F139" s="8">
        <f t="shared" si="120"/>
        <v>51</v>
      </c>
      <c r="G139" s="31"/>
      <c r="H139" s="12">
        <f t="shared" si="121"/>
        <v>68</v>
      </c>
      <c r="I139" s="9">
        <f t="shared" si="143"/>
        <v>5.5488</v>
      </c>
      <c r="J139" s="9">
        <f t="shared" si="122"/>
        <v>16.653199999999998</v>
      </c>
      <c r="K139" s="9">
        <f t="shared" si="123"/>
        <v>45.797999999999995</v>
      </c>
      <c r="L139" s="31"/>
      <c r="M139" s="12">
        <f t="shared" si="124"/>
        <v>68</v>
      </c>
      <c r="N139" s="7">
        <f t="shared" si="125"/>
        <v>2.72</v>
      </c>
      <c r="O139" s="7">
        <f t="shared" si="126"/>
        <v>8.16</v>
      </c>
      <c r="P139" s="7">
        <f t="shared" si="127"/>
        <v>22.44</v>
      </c>
      <c r="Q139" s="7">
        <f t="shared" si="128"/>
        <v>34.68</v>
      </c>
      <c r="R139" s="31"/>
      <c r="S139" s="12">
        <f t="shared" si="129"/>
        <v>68</v>
      </c>
      <c r="T139" s="7">
        <f t="shared" si="144"/>
        <v>1.3872</v>
      </c>
      <c r="U139" s="7">
        <f t="shared" si="145"/>
        <v>4.1616</v>
      </c>
      <c r="V139" s="7">
        <f t="shared" si="146"/>
        <v>11.451199999999998</v>
      </c>
      <c r="W139" s="7">
        <f t="shared" si="147"/>
        <v>17.6936</v>
      </c>
      <c r="X139" s="7">
        <f t="shared" si="148"/>
        <v>33.306399999999996</v>
      </c>
      <c r="Z139" s="12">
        <f t="shared" si="130"/>
        <v>68</v>
      </c>
      <c r="AA139" s="7">
        <f t="shared" si="149"/>
        <v>0.68</v>
      </c>
      <c r="AB139" s="7">
        <f t="shared" si="150"/>
        <v>2.04</v>
      </c>
      <c r="AC139" s="7">
        <f t="shared" si="151"/>
        <v>5.61</v>
      </c>
      <c r="AD139" s="7">
        <f t="shared" si="152"/>
        <v>8.67</v>
      </c>
      <c r="AE139" s="7">
        <f t="shared" si="153"/>
        <v>16.32</v>
      </c>
      <c r="AF139" s="7">
        <f t="shared" si="154"/>
        <v>34.68</v>
      </c>
      <c r="AG139" s="23"/>
      <c r="AH139" s="12">
        <f t="shared" si="131"/>
        <v>68</v>
      </c>
      <c r="AI139" s="21">
        <f>0.25*'table CONIFERES'!$AH139/100</f>
        <v>0.17</v>
      </c>
      <c r="AJ139" s="21">
        <f>0.75*'table CONIFERES'!AH139/100</f>
        <v>0.51</v>
      </c>
      <c r="AK139" s="21">
        <f>2.06*'table CONIFERES'!AH139/100</f>
        <v>1.4008</v>
      </c>
      <c r="AL139" s="21">
        <f>3.19*'table CONIFERES'!AH139/100</f>
        <v>2.1692</v>
      </c>
      <c r="AM139" s="21">
        <f>6*'table CONIFERES'!AH139/100</f>
        <v>4.08</v>
      </c>
      <c r="AN139" s="21">
        <f>12.75*'table CONIFERES'!AH139/100</f>
        <v>8.67</v>
      </c>
      <c r="AO139" s="21">
        <f>75*'table CONIFERES'!AH139/100</f>
        <v>51</v>
      </c>
      <c r="AQ139" s="12">
        <f t="shared" si="132"/>
        <v>68</v>
      </c>
      <c r="AR139" s="21">
        <f t="shared" si="155"/>
        <v>7.4800000000000005E-2</v>
      </c>
      <c r="AS139" s="21">
        <f t="shared" si="156"/>
        <v>0.22440000000000002</v>
      </c>
      <c r="AT139" s="21">
        <f t="shared" si="157"/>
        <v>0.62560000000000004</v>
      </c>
      <c r="AU139" s="21">
        <f t="shared" si="158"/>
        <v>0.96560000000000001</v>
      </c>
      <c r="AV139" s="21">
        <f t="shared" si="159"/>
        <v>1.8156000000000001</v>
      </c>
      <c r="AW139" s="21">
        <f t="shared" si="160"/>
        <v>3.8555999999999999</v>
      </c>
      <c r="AX139" s="21">
        <f t="shared" si="161"/>
        <v>22.664400000000001</v>
      </c>
      <c r="AY139" s="21">
        <f t="shared" si="162"/>
        <v>37.780799999999999</v>
      </c>
      <c r="BA139" s="12">
        <f t="shared" si="133"/>
        <v>68</v>
      </c>
      <c r="BB139" s="21">
        <f t="shared" si="163"/>
        <v>4.0800000000000003E-2</v>
      </c>
      <c r="BC139" s="21">
        <f t="shared" si="164"/>
        <v>0.12920000000000001</v>
      </c>
      <c r="BD139" s="21">
        <f t="shared" si="165"/>
        <v>0.35359999999999997</v>
      </c>
      <c r="BE139" s="21">
        <f t="shared" si="166"/>
        <v>0.54400000000000004</v>
      </c>
      <c r="BF139" s="21">
        <f t="shared" si="167"/>
        <v>1.02</v>
      </c>
      <c r="BG139" s="21">
        <f t="shared" si="168"/>
        <v>2.1692</v>
      </c>
      <c r="BH139" s="21">
        <f t="shared" si="169"/>
        <v>12.75</v>
      </c>
      <c r="BI139" s="21">
        <f t="shared" si="170"/>
        <v>21.25</v>
      </c>
      <c r="BJ139" s="21">
        <f t="shared" si="171"/>
        <v>29.75</v>
      </c>
      <c r="BL139" s="12">
        <f t="shared" si="134"/>
        <v>68</v>
      </c>
      <c r="BM139" s="3">
        <f t="shared" si="135"/>
        <v>2.7200000000000002E-2</v>
      </c>
      <c r="BN139" s="3">
        <f t="shared" si="136"/>
        <v>8.1600000000000006E-2</v>
      </c>
      <c r="BO139" s="3">
        <f t="shared" si="137"/>
        <v>0.22440000000000002</v>
      </c>
      <c r="BP139" s="3">
        <f t="shared" si="138"/>
        <v>0.3468</v>
      </c>
      <c r="BQ139" s="3">
        <f t="shared" si="172"/>
        <v>0.65280000000000005</v>
      </c>
      <c r="BR139" s="3">
        <f t="shared" si="173"/>
        <v>1.3872</v>
      </c>
      <c r="BS139" s="3">
        <f t="shared" si="139"/>
        <v>8.16</v>
      </c>
      <c r="BT139" s="3">
        <f t="shared" si="140"/>
        <v>13.6</v>
      </c>
      <c r="BU139" s="3">
        <f t="shared" si="141"/>
        <v>19.04</v>
      </c>
      <c r="BV139" s="3">
        <f t="shared" si="142"/>
        <v>24.48</v>
      </c>
    </row>
    <row r="140" spans="1:74" x14ac:dyDescent="0.25">
      <c r="A140" s="12">
        <f t="shared" si="116"/>
        <v>68.5</v>
      </c>
      <c r="B140" s="11">
        <f t="shared" si="117"/>
        <v>68.5</v>
      </c>
      <c r="C140" s="31"/>
      <c r="D140" s="12">
        <f t="shared" si="118"/>
        <v>68.5</v>
      </c>
      <c r="E140" s="15">
        <f t="shared" si="119"/>
        <v>17.125</v>
      </c>
      <c r="F140" s="8">
        <f t="shared" si="120"/>
        <v>51.375</v>
      </c>
      <c r="G140" s="31"/>
      <c r="H140" s="12">
        <f t="shared" si="121"/>
        <v>68.5</v>
      </c>
      <c r="I140" s="9">
        <f t="shared" si="143"/>
        <v>5.5896000000000008</v>
      </c>
      <c r="J140" s="9">
        <f t="shared" si="122"/>
        <v>16.775649999999999</v>
      </c>
      <c r="K140" s="9">
        <f t="shared" si="123"/>
        <v>46.134749999999997</v>
      </c>
      <c r="L140" s="31"/>
      <c r="M140" s="12">
        <f t="shared" si="124"/>
        <v>68.5</v>
      </c>
      <c r="N140" s="7">
        <f t="shared" si="125"/>
        <v>2.74</v>
      </c>
      <c r="O140" s="7">
        <f t="shared" si="126"/>
        <v>8.2200000000000006</v>
      </c>
      <c r="P140" s="7">
        <f t="shared" si="127"/>
        <v>22.605</v>
      </c>
      <c r="Q140" s="7">
        <f t="shared" si="128"/>
        <v>34.935000000000002</v>
      </c>
      <c r="R140" s="31"/>
      <c r="S140" s="12">
        <f t="shared" si="129"/>
        <v>68.5</v>
      </c>
      <c r="T140" s="7">
        <f t="shared" si="144"/>
        <v>1.3974000000000002</v>
      </c>
      <c r="U140" s="7">
        <f t="shared" si="145"/>
        <v>4.1922000000000006</v>
      </c>
      <c r="V140" s="7">
        <f t="shared" si="146"/>
        <v>11.535399999999999</v>
      </c>
      <c r="W140" s="7">
        <f t="shared" si="147"/>
        <v>17.823699999999999</v>
      </c>
      <c r="X140" s="7">
        <f t="shared" si="148"/>
        <v>33.551299999999998</v>
      </c>
      <c r="Z140" s="12">
        <f t="shared" si="130"/>
        <v>68.5</v>
      </c>
      <c r="AA140" s="7">
        <f t="shared" si="149"/>
        <v>0.68500000000000005</v>
      </c>
      <c r="AB140" s="7">
        <f t="shared" si="150"/>
        <v>2.0550000000000002</v>
      </c>
      <c r="AC140" s="7">
        <f t="shared" si="151"/>
        <v>5.6512500000000001</v>
      </c>
      <c r="AD140" s="7">
        <f t="shared" si="152"/>
        <v>8.7337500000000006</v>
      </c>
      <c r="AE140" s="7">
        <f t="shared" si="153"/>
        <v>16.440000000000001</v>
      </c>
      <c r="AF140" s="7">
        <f t="shared" si="154"/>
        <v>34.935000000000002</v>
      </c>
      <c r="AG140" s="23"/>
      <c r="AH140" s="12">
        <f t="shared" si="131"/>
        <v>68.5</v>
      </c>
      <c r="AI140" s="21">
        <f>0.25*'table CONIFERES'!$AH140/100</f>
        <v>0.17125000000000001</v>
      </c>
      <c r="AJ140" s="21">
        <f>0.75*'table CONIFERES'!AH140/100</f>
        <v>0.51375000000000004</v>
      </c>
      <c r="AK140" s="21">
        <f>2.06*'table CONIFERES'!AH140/100</f>
        <v>1.4111000000000002</v>
      </c>
      <c r="AL140" s="21">
        <f>3.19*'table CONIFERES'!AH140/100</f>
        <v>2.1851499999999997</v>
      </c>
      <c r="AM140" s="21">
        <f>6*'table CONIFERES'!AH140/100</f>
        <v>4.1100000000000003</v>
      </c>
      <c r="AN140" s="21">
        <f>12.75*'table CONIFERES'!AH140/100</f>
        <v>8.7337500000000006</v>
      </c>
      <c r="AO140" s="21">
        <f>75*'table CONIFERES'!AH140/100</f>
        <v>51.375</v>
      </c>
      <c r="AQ140" s="12">
        <f t="shared" si="132"/>
        <v>68.5</v>
      </c>
      <c r="AR140" s="21">
        <f t="shared" si="155"/>
        <v>7.535E-2</v>
      </c>
      <c r="AS140" s="21">
        <f t="shared" si="156"/>
        <v>0.22605</v>
      </c>
      <c r="AT140" s="21">
        <f t="shared" si="157"/>
        <v>0.63019999999999998</v>
      </c>
      <c r="AU140" s="21">
        <f t="shared" si="158"/>
        <v>0.97270000000000001</v>
      </c>
      <c r="AV140" s="21">
        <f t="shared" si="159"/>
        <v>1.8289499999999999</v>
      </c>
      <c r="AW140" s="21">
        <f t="shared" si="160"/>
        <v>3.88395</v>
      </c>
      <c r="AX140" s="21">
        <f t="shared" si="161"/>
        <v>22.831050000000001</v>
      </c>
      <c r="AY140" s="21">
        <f t="shared" si="162"/>
        <v>38.058599999999998</v>
      </c>
      <c r="BA140" s="12">
        <f t="shared" si="133"/>
        <v>68.5</v>
      </c>
      <c r="BB140" s="21">
        <f t="shared" si="163"/>
        <v>4.1099999999999998E-2</v>
      </c>
      <c r="BC140" s="21">
        <f t="shared" si="164"/>
        <v>0.13015000000000002</v>
      </c>
      <c r="BD140" s="21">
        <f t="shared" si="165"/>
        <v>0.35620000000000007</v>
      </c>
      <c r="BE140" s="21">
        <f t="shared" si="166"/>
        <v>0.54800000000000004</v>
      </c>
      <c r="BF140" s="21">
        <f t="shared" si="167"/>
        <v>1.0275000000000001</v>
      </c>
      <c r="BG140" s="21">
        <f t="shared" si="168"/>
        <v>2.1851499999999997</v>
      </c>
      <c r="BH140" s="21">
        <f t="shared" si="169"/>
        <v>12.84375</v>
      </c>
      <c r="BI140" s="21">
        <f t="shared" si="170"/>
        <v>21.40625</v>
      </c>
      <c r="BJ140" s="21">
        <f t="shared" si="171"/>
        <v>29.96875</v>
      </c>
      <c r="BL140" s="12">
        <f t="shared" si="134"/>
        <v>68.5</v>
      </c>
      <c r="BM140" s="3">
        <f t="shared" si="135"/>
        <v>2.7400000000000001E-2</v>
      </c>
      <c r="BN140" s="3">
        <f t="shared" si="136"/>
        <v>8.2199999999999995E-2</v>
      </c>
      <c r="BO140" s="3">
        <f t="shared" si="137"/>
        <v>0.22605</v>
      </c>
      <c r="BP140" s="3">
        <f t="shared" si="138"/>
        <v>0.34935000000000005</v>
      </c>
      <c r="BQ140" s="3">
        <f t="shared" si="172"/>
        <v>0.65759999999999996</v>
      </c>
      <c r="BR140" s="3">
        <f t="shared" si="173"/>
        <v>1.3974000000000002</v>
      </c>
      <c r="BS140" s="3">
        <f t="shared" si="139"/>
        <v>8.2200000000000006</v>
      </c>
      <c r="BT140" s="3">
        <f t="shared" si="140"/>
        <v>13.7</v>
      </c>
      <c r="BU140" s="3">
        <f t="shared" si="141"/>
        <v>19.18</v>
      </c>
      <c r="BV140" s="3">
        <f t="shared" si="142"/>
        <v>24.66</v>
      </c>
    </row>
    <row r="141" spans="1:74" x14ac:dyDescent="0.25">
      <c r="A141" s="12">
        <f t="shared" si="116"/>
        <v>69</v>
      </c>
      <c r="B141" s="11">
        <f t="shared" si="117"/>
        <v>69</v>
      </c>
      <c r="C141" s="31"/>
      <c r="D141" s="12">
        <f t="shared" si="118"/>
        <v>69</v>
      </c>
      <c r="E141" s="15">
        <f t="shared" si="119"/>
        <v>17.25</v>
      </c>
      <c r="F141" s="8">
        <f t="shared" si="120"/>
        <v>51.75</v>
      </c>
      <c r="G141" s="31"/>
      <c r="H141" s="12">
        <f t="shared" si="121"/>
        <v>69</v>
      </c>
      <c r="I141" s="9">
        <f t="shared" si="143"/>
        <v>5.6303999999999998</v>
      </c>
      <c r="J141" s="9">
        <f t="shared" si="122"/>
        <v>16.898099999999999</v>
      </c>
      <c r="K141" s="9">
        <f t="shared" si="123"/>
        <v>46.471499999999999</v>
      </c>
      <c r="L141" s="31"/>
      <c r="M141" s="12">
        <f t="shared" si="124"/>
        <v>69</v>
      </c>
      <c r="N141" s="7">
        <f t="shared" si="125"/>
        <v>2.76</v>
      </c>
      <c r="O141" s="7">
        <f t="shared" si="126"/>
        <v>8.2799999999999994</v>
      </c>
      <c r="P141" s="7">
        <f t="shared" si="127"/>
        <v>22.77</v>
      </c>
      <c r="Q141" s="7">
        <f t="shared" si="128"/>
        <v>35.19</v>
      </c>
      <c r="R141" s="31"/>
      <c r="S141" s="12">
        <f t="shared" si="129"/>
        <v>69</v>
      </c>
      <c r="T141" s="7">
        <f t="shared" si="144"/>
        <v>1.4076</v>
      </c>
      <c r="U141" s="7">
        <f t="shared" si="145"/>
        <v>4.2228000000000003</v>
      </c>
      <c r="V141" s="7">
        <f t="shared" si="146"/>
        <v>11.6196</v>
      </c>
      <c r="W141" s="7">
        <f t="shared" si="147"/>
        <v>17.953799999999998</v>
      </c>
      <c r="X141" s="7">
        <f t="shared" si="148"/>
        <v>33.796199999999999</v>
      </c>
      <c r="Z141" s="12">
        <f t="shared" si="130"/>
        <v>69</v>
      </c>
      <c r="AA141" s="7">
        <f t="shared" si="149"/>
        <v>0.69</v>
      </c>
      <c r="AB141" s="7">
        <f t="shared" si="150"/>
        <v>2.0699999999999998</v>
      </c>
      <c r="AC141" s="7">
        <f t="shared" si="151"/>
        <v>5.6924999999999999</v>
      </c>
      <c r="AD141" s="7">
        <f t="shared" si="152"/>
        <v>8.7974999999999994</v>
      </c>
      <c r="AE141" s="7">
        <f t="shared" si="153"/>
        <v>16.559999999999999</v>
      </c>
      <c r="AF141" s="7">
        <f t="shared" si="154"/>
        <v>35.19</v>
      </c>
      <c r="AG141" s="23"/>
      <c r="AH141" s="12">
        <f t="shared" si="131"/>
        <v>69</v>
      </c>
      <c r="AI141" s="21">
        <f>0.25*'table CONIFERES'!$AH141/100</f>
        <v>0.17249999999999999</v>
      </c>
      <c r="AJ141" s="21">
        <f>0.75*'table CONIFERES'!AH141/100</f>
        <v>0.51749999999999996</v>
      </c>
      <c r="AK141" s="21">
        <f>2.06*'table CONIFERES'!AH141/100</f>
        <v>1.4214000000000002</v>
      </c>
      <c r="AL141" s="21">
        <f>3.19*'table CONIFERES'!AH141/100</f>
        <v>2.2010999999999998</v>
      </c>
      <c r="AM141" s="21">
        <f>6*'table CONIFERES'!AH141/100</f>
        <v>4.1399999999999997</v>
      </c>
      <c r="AN141" s="21">
        <f>12.75*'table CONIFERES'!AH141/100</f>
        <v>8.7974999999999994</v>
      </c>
      <c r="AO141" s="21">
        <f>75*'table CONIFERES'!AH141/100</f>
        <v>51.75</v>
      </c>
      <c r="AQ141" s="12">
        <f t="shared" si="132"/>
        <v>69</v>
      </c>
      <c r="AR141" s="21">
        <f t="shared" si="155"/>
        <v>7.5899999999999995E-2</v>
      </c>
      <c r="AS141" s="21">
        <f t="shared" si="156"/>
        <v>0.22769999999999999</v>
      </c>
      <c r="AT141" s="21">
        <f t="shared" si="157"/>
        <v>0.63480000000000003</v>
      </c>
      <c r="AU141" s="21">
        <f t="shared" si="158"/>
        <v>0.97979999999999989</v>
      </c>
      <c r="AV141" s="21">
        <f t="shared" si="159"/>
        <v>1.8422999999999998</v>
      </c>
      <c r="AW141" s="21">
        <f t="shared" si="160"/>
        <v>3.9123000000000001</v>
      </c>
      <c r="AX141" s="21">
        <f t="shared" si="161"/>
        <v>22.997699999999998</v>
      </c>
      <c r="AY141" s="21">
        <f t="shared" si="162"/>
        <v>38.336400000000005</v>
      </c>
      <c r="BA141" s="12">
        <f t="shared" si="133"/>
        <v>69</v>
      </c>
      <c r="BB141" s="21">
        <f t="shared" si="163"/>
        <v>4.1399999999999999E-2</v>
      </c>
      <c r="BC141" s="21">
        <f t="shared" si="164"/>
        <v>0.13109999999999999</v>
      </c>
      <c r="BD141" s="21">
        <f t="shared" si="165"/>
        <v>0.35880000000000001</v>
      </c>
      <c r="BE141" s="21">
        <f t="shared" si="166"/>
        <v>0.55200000000000005</v>
      </c>
      <c r="BF141" s="21">
        <f t="shared" si="167"/>
        <v>1.0349999999999999</v>
      </c>
      <c r="BG141" s="21">
        <f t="shared" si="168"/>
        <v>2.2010999999999998</v>
      </c>
      <c r="BH141" s="21">
        <f t="shared" si="169"/>
        <v>12.9375</v>
      </c>
      <c r="BI141" s="21">
        <f t="shared" si="170"/>
        <v>21.5625</v>
      </c>
      <c r="BJ141" s="21">
        <f t="shared" si="171"/>
        <v>30.1875</v>
      </c>
      <c r="BL141" s="12">
        <f t="shared" si="134"/>
        <v>69</v>
      </c>
      <c r="BM141" s="3">
        <f t="shared" si="135"/>
        <v>2.7600000000000003E-2</v>
      </c>
      <c r="BN141" s="3">
        <f t="shared" si="136"/>
        <v>8.2799999999999999E-2</v>
      </c>
      <c r="BO141" s="3">
        <f t="shared" si="137"/>
        <v>0.22769999999999999</v>
      </c>
      <c r="BP141" s="3">
        <f t="shared" si="138"/>
        <v>0.35189999999999999</v>
      </c>
      <c r="BQ141" s="3">
        <f t="shared" si="172"/>
        <v>0.66239999999999999</v>
      </c>
      <c r="BR141" s="3">
        <f t="shared" si="173"/>
        <v>1.4076</v>
      </c>
      <c r="BS141" s="3">
        <f t="shared" si="139"/>
        <v>8.2799999999999994</v>
      </c>
      <c r="BT141" s="3">
        <f t="shared" si="140"/>
        <v>13.8</v>
      </c>
      <c r="BU141" s="3">
        <f t="shared" si="141"/>
        <v>19.32</v>
      </c>
      <c r="BV141" s="3">
        <f t="shared" si="142"/>
        <v>24.84</v>
      </c>
    </row>
    <row r="142" spans="1:74" x14ac:dyDescent="0.25">
      <c r="A142" s="12">
        <f t="shared" si="116"/>
        <v>69.5</v>
      </c>
      <c r="B142" s="11">
        <f t="shared" si="117"/>
        <v>69.5</v>
      </c>
      <c r="C142" s="31"/>
      <c r="D142" s="12">
        <f t="shared" si="118"/>
        <v>69.5</v>
      </c>
      <c r="E142" s="15">
        <f t="shared" si="119"/>
        <v>17.375</v>
      </c>
      <c r="F142" s="8">
        <f t="shared" si="120"/>
        <v>52.125</v>
      </c>
      <c r="G142" s="31"/>
      <c r="H142" s="12">
        <f t="shared" si="121"/>
        <v>69.5</v>
      </c>
      <c r="I142" s="9">
        <f t="shared" si="143"/>
        <v>5.6711999999999998</v>
      </c>
      <c r="J142" s="9">
        <f t="shared" si="122"/>
        <v>17.02055</v>
      </c>
      <c r="K142" s="9">
        <f t="shared" si="123"/>
        <v>46.808250000000001</v>
      </c>
      <c r="L142" s="31"/>
      <c r="M142" s="12">
        <f t="shared" si="124"/>
        <v>69.5</v>
      </c>
      <c r="N142" s="7">
        <f t="shared" si="125"/>
        <v>2.78</v>
      </c>
      <c r="O142" s="7">
        <f t="shared" si="126"/>
        <v>8.34</v>
      </c>
      <c r="P142" s="7">
        <f t="shared" si="127"/>
        <v>22.934999999999999</v>
      </c>
      <c r="Q142" s="7">
        <f t="shared" si="128"/>
        <v>35.445</v>
      </c>
      <c r="R142" s="31"/>
      <c r="S142" s="12">
        <f t="shared" si="129"/>
        <v>69.5</v>
      </c>
      <c r="T142" s="7">
        <f t="shared" si="144"/>
        <v>1.4177999999999999</v>
      </c>
      <c r="U142" s="7">
        <f t="shared" si="145"/>
        <v>4.2534000000000001</v>
      </c>
      <c r="V142" s="7">
        <f t="shared" si="146"/>
        <v>11.703799999999999</v>
      </c>
      <c r="W142" s="7">
        <f t="shared" si="147"/>
        <v>18.0839</v>
      </c>
      <c r="X142" s="7">
        <f t="shared" si="148"/>
        <v>34.0411</v>
      </c>
      <c r="Z142" s="12">
        <f t="shared" si="130"/>
        <v>69.5</v>
      </c>
      <c r="AA142" s="7">
        <f t="shared" si="149"/>
        <v>0.69499999999999995</v>
      </c>
      <c r="AB142" s="7">
        <f t="shared" si="150"/>
        <v>2.085</v>
      </c>
      <c r="AC142" s="7">
        <f t="shared" si="151"/>
        <v>5.7337499999999997</v>
      </c>
      <c r="AD142" s="7">
        <f t="shared" si="152"/>
        <v>8.8612500000000001</v>
      </c>
      <c r="AE142" s="7">
        <f t="shared" si="153"/>
        <v>16.68</v>
      </c>
      <c r="AF142" s="7">
        <f t="shared" si="154"/>
        <v>35.445</v>
      </c>
      <c r="AG142" s="23"/>
      <c r="AH142" s="12">
        <f t="shared" si="131"/>
        <v>69.5</v>
      </c>
      <c r="AI142" s="21">
        <f>0.25*'table CONIFERES'!$AH142/100</f>
        <v>0.17374999999999999</v>
      </c>
      <c r="AJ142" s="21">
        <f>0.75*'table CONIFERES'!AH142/100</f>
        <v>0.52124999999999999</v>
      </c>
      <c r="AK142" s="21">
        <f>2.06*'table CONIFERES'!AH142/100</f>
        <v>1.4317000000000002</v>
      </c>
      <c r="AL142" s="21">
        <f>3.19*'table CONIFERES'!AH142/100</f>
        <v>2.21705</v>
      </c>
      <c r="AM142" s="21">
        <f>6*'table CONIFERES'!AH142/100</f>
        <v>4.17</v>
      </c>
      <c r="AN142" s="21">
        <f>12.75*'table CONIFERES'!AH142/100</f>
        <v>8.8612500000000001</v>
      </c>
      <c r="AO142" s="21">
        <f>75*'table CONIFERES'!AH142/100</f>
        <v>52.125</v>
      </c>
      <c r="AQ142" s="12">
        <f t="shared" si="132"/>
        <v>69.5</v>
      </c>
      <c r="AR142" s="21">
        <f t="shared" si="155"/>
        <v>7.6450000000000004E-2</v>
      </c>
      <c r="AS142" s="21">
        <f t="shared" si="156"/>
        <v>0.22935000000000003</v>
      </c>
      <c r="AT142" s="21">
        <f t="shared" si="157"/>
        <v>0.63940000000000008</v>
      </c>
      <c r="AU142" s="21">
        <f t="shared" si="158"/>
        <v>0.9869</v>
      </c>
      <c r="AV142" s="21">
        <f t="shared" si="159"/>
        <v>1.85565</v>
      </c>
      <c r="AW142" s="21">
        <f t="shared" si="160"/>
        <v>3.9406499999999998</v>
      </c>
      <c r="AX142" s="21">
        <f t="shared" si="161"/>
        <v>23.164349999999999</v>
      </c>
      <c r="AY142" s="21">
        <f t="shared" si="162"/>
        <v>38.614200000000004</v>
      </c>
      <c r="BA142" s="12">
        <f t="shared" si="133"/>
        <v>69.5</v>
      </c>
      <c r="BB142" s="21">
        <f t="shared" si="163"/>
        <v>4.1700000000000001E-2</v>
      </c>
      <c r="BC142" s="21">
        <f t="shared" si="164"/>
        <v>0.13205</v>
      </c>
      <c r="BD142" s="21">
        <f t="shared" si="165"/>
        <v>0.3614</v>
      </c>
      <c r="BE142" s="21">
        <f t="shared" si="166"/>
        <v>0.55600000000000005</v>
      </c>
      <c r="BF142" s="21">
        <f t="shared" si="167"/>
        <v>1.0425</v>
      </c>
      <c r="BG142" s="21">
        <f t="shared" si="168"/>
        <v>2.21705</v>
      </c>
      <c r="BH142" s="21">
        <f t="shared" si="169"/>
        <v>13.03125</v>
      </c>
      <c r="BI142" s="21">
        <f t="shared" si="170"/>
        <v>21.71875</v>
      </c>
      <c r="BJ142" s="21">
        <f t="shared" si="171"/>
        <v>30.40625</v>
      </c>
      <c r="BL142" s="12">
        <f t="shared" si="134"/>
        <v>69.5</v>
      </c>
      <c r="BM142" s="3">
        <f t="shared" si="135"/>
        <v>2.7800000000000002E-2</v>
      </c>
      <c r="BN142" s="3">
        <f t="shared" si="136"/>
        <v>8.3400000000000002E-2</v>
      </c>
      <c r="BO142" s="3">
        <f t="shared" si="137"/>
        <v>0.22935000000000003</v>
      </c>
      <c r="BP142" s="3">
        <f t="shared" si="138"/>
        <v>0.35444999999999999</v>
      </c>
      <c r="BQ142" s="3">
        <f t="shared" si="172"/>
        <v>0.66720000000000002</v>
      </c>
      <c r="BR142" s="3">
        <f t="shared" si="173"/>
        <v>1.4177999999999999</v>
      </c>
      <c r="BS142" s="3">
        <f t="shared" si="139"/>
        <v>8.34</v>
      </c>
      <c r="BT142" s="3">
        <f t="shared" si="140"/>
        <v>13.9</v>
      </c>
      <c r="BU142" s="3">
        <f t="shared" si="141"/>
        <v>19.46</v>
      </c>
      <c r="BV142" s="3">
        <f t="shared" si="142"/>
        <v>25.02</v>
      </c>
    </row>
    <row r="143" spans="1:74" x14ac:dyDescent="0.25">
      <c r="A143" s="12">
        <f t="shared" si="116"/>
        <v>70</v>
      </c>
      <c r="B143" s="11">
        <f t="shared" si="117"/>
        <v>70</v>
      </c>
      <c r="C143" s="31"/>
      <c r="D143" s="12">
        <f t="shared" si="118"/>
        <v>70</v>
      </c>
      <c r="E143" s="15">
        <f t="shared" si="119"/>
        <v>17.5</v>
      </c>
      <c r="F143" s="8">
        <f t="shared" si="120"/>
        <v>52.5</v>
      </c>
      <c r="G143" s="31"/>
      <c r="H143" s="12">
        <f t="shared" si="121"/>
        <v>70</v>
      </c>
      <c r="I143" s="9">
        <f t="shared" si="143"/>
        <v>5.7120000000000006</v>
      </c>
      <c r="J143" s="9">
        <f t="shared" si="122"/>
        <v>17.143000000000001</v>
      </c>
      <c r="K143" s="9">
        <f t="shared" si="123"/>
        <v>47.145000000000003</v>
      </c>
      <c r="L143" s="31"/>
      <c r="M143" s="12">
        <f t="shared" si="124"/>
        <v>70</v>
      </c>
      <c r="N143" s="7">
        <f t="shared" si="125"/>
        <v>2.8</v>
      </c>
      <c r="O143" s="7">
        <f t="shared" si="126"/>
        <v>8.4</v>
      </c>
      <c r="P143" s="7">
        <f t="shared" si="127"/>
        <v>23.1</v>
      </c>
      <c r="Q143" s="7">
        <f t="shared" si="128"/>
        <v>35.700000000000003</v>
      </c>
      <c r="R143" s="31"/>
      <c r="S143" s="12">
        <f t="shared" si="129"/>
        <v>70</v>
      </c>
      <c r="T143" s="7">
        <f t="shared" si="144"/>
        <v>1.4280000000000002</v>
      </c>
      <c r="U143" s="7">
        <f t="shared" si="145"/>
        <v>4.2840000000000007</v>
      </c>
      <c r="V143" s="7">
        <f t="shared" si="146"/>
        <v>11.788</v>
      </c>
      <c r="W143" s="7">
        <f t="shared" si="147"/>
        <v>18.213999999999999</v>
      </c>
      <c r="X143" s="7">
        <f t="shared" si="148"/>
        <v>34.286000000000001</v>
      </c>
      <c r="Z143" s="12">
        <f t="shared" si="130"/>
        <v>70</v>
      </c>
      <c r="AA143" s="7">
        <f t="shared" si="149"/>
        <v>0.7</v>
      </c>
      <c r="AB143" s="7">
        <f t="shared" si="150"/>
        <v>2.1</v>
      </c>
      <c r="AC143" s="7">
        <f t="shared" si="151"/>
        <v>5.7750000000000004</v>
      </c>
      <c r="AD143" s="7">
        <f t="shared" si="152"/>
        <v>8.9250000000000007</v>
      </c>
      <c r="AE143" s="7">
        <f t="shared" si="153"/>
        <v>16.8</v>
      </c>
      <c r="AF143" s="7">
        <f t="shared" si="154"/>
        <v>35.700000000000003</v>
      </c>
      <c r="AG143" s="23"/>
      <c r="AH143" s="12">
        <f t="shared" si="131"/>
        <v>70</v>
      </c>
      <c r="AI143" s="21">
        <f>0.25*'table CONIFERES'!$AH143/100</f>
        <v>0.17499999999999999</v>
      </c>
      <c r="AJ143" s="21">
        <f>0.75*'table CONIFERES'!AH143/100</f>
        <v>0.52500000000000002</v>
      </c>
      <c r="AK143" s="21">
        <f>2.06*'table CONIFERES'!AH143/100</f>
        <v>1.4420000000000002</v>
      </c>
      <c r="AL143" s="21">
        <f>3.19*'table CONIFERES'!AH143/100</f>
        <v>2.2329999999999997</v>
      </c>
      <c r="AM143" s="21">
        <f>6*'table CONIFERES'!AH143/100</f>
        <v>4.2</v>
      </c>
      <c r="AN143" s="21">
        <f>12.75*'table CONIFERES'!AH143/100</f>
        <v>8.9250000000000007</v>
      </c>
      <c r="AO143" s="21">
        <f>75*'table CONIFERES'!AH143/100</f>
        <v>52.5</v>
      </c>
      <c r="AQ143" s="12">
        <f t="shared" si="132"/>
        <v>70</v>
      </c>
      <c r="AR143" s="21">
        <f t="shared" si="155"/>
        <v>7.6999999999999999E-2</v>
      </c>
      <c r="AS143" s="21">
        <f t="shared" si="156"/>
        <v>0.23100000000000001</v>
      </c>
      <c r="AT143" s="21">
        <f t="shared" si="157"/>
        <v>0.64400000000000002</v>
      </c>
      <c r="AU143" s="21">
        <f t="shared" si="158"/>
        <v>0.99399999999999988</v>
      </c>
      <c r="AV143" s="21">
        <f t="shared" si="159"/>
        <v>1.869</v>
      </c>
      <c r="AW143" s="21">
        <f t="shared" si="160"/>
        <v>3.9689999999999999</v>
      </c>
      <c r="AX143" s="21">
        <f t="shared" si="161"/>
        <v>23.331</v>
      </c>
      <c r="AY143" s="21">
        <f t="shared" si="162"/>
        <v>38.892000000000003</v>
      </c>
      <c r="BA143" s="12">
        <f t="shared" si="133"/>
        <v>70</v>
      </c>
      <c r="BB143" s="21">
        <f t="shared" si="163"/>
        <v>4.2000000000000003E-2</v>
      </c>
      <c r="BC143" s="21">
        <f t="shared" si="164"/>
        <v>0.13300000000000001</v>
      </c>
      <c r="BD143" s="21">
        <f t="shared" si="165"/>
        <v>0.36399999999999999</v>
      </c>
      <c r="BE143" s="21">
        <f t="shared" si="166"/>
        <v>0.56000000000000005</v>
      </c>
      <c r="BF143" s="21">
        <f t="shared" si="167"/>
        <v>1.05</v>
      </c>
      <c r="BG143" s="21">
        <f t="shared" si="168"/>
        <v>2.2329999999999997</v>
      </c>
      <c r="BH143" s="21">
        <f t="shared" si="169"/>
        <v>13.125</v>
      </c>
      <c r="BI143" s="21">
        <f t="shared" si="170"/>
        <v>21.875</v>
      </c>
      <c r="BJ143" s="21">
        <f t="shared" si="171"/>
        <v>30.625</v>
      </c>
      <c r="BL143" s="12">
        <f t="shared" si="134"/>
        <v>70</v>
      </c>
      <c r="BM143" s="3">
        <f t="shared" si="135"/>
        <v>2.8000000000000004E-2</v>
      </c>
      <c r="BN143" s="3">
        <f t="shared" si="136"/>
        <v>8.4000000000000005E-2</v>
      </c>
      <c r="BO143" s="3">
        <f t="shared" si="137"/>
        <v>0.23100000000000001</v>
      </c>
      <c r="BP143" s="3">
        <f t="shared" si="138"/>
        <v>0.35700000000000004</v>
      </c>
      <c r="BQ143" s="3">
        <f t="shared" si="172"/>
        <v>0.67200000000000004</v>
      </c>
      <c r="BR143" s="3">
        <f t="shared" si="173"/>
        <v>1.4280000000000002</v>
      </c>
      <c r="BS143" s="3">
        <f t="shared" si="139"/>
        <v>8.4</v>
      </c>
      <c r="BT143" s="3">
        <f t="shared" si="140"/>
        <v>14</v>
      </c>
      <c r="BU143" s="3">
        <f t="shared" si="141"/>
        <v>19.600000000000001</v>
      </c>
      <c r="BV143" s="3">
        <f t="shared" si="142"/>
        <v>25.2</v>
      </c>
    </row>
    <row r="144" spans="1:74" x14ac:dyDescent="0.25">
      <c r="A144" s="12">
        <f t="shared" si="116"/>
        <v>70.5</v>
      </c>
      <c r="B144" s="11">
        <f t="shared" si="117"/>
        <v>70.5</v>
      </c>
      <c r="C144" s="31"/>
      <c r="D144" s="12">
        <f t="shared" si="118"/>
        <v>70.5</v>
      </c>
      <c r="E144" s="15">
        <f t="shared" si="119"/>
        <v>17.625</v>
      </c>
      <c r="F144" s="8">
        <f t="shared" si="120"/>
        <v>52.875</v>
      </c>
      <c r="G144" s="31"/>
      <c r="H144" s="12">
        <f t="shared" si="121"/>
        <v>70.5</v>
      </c>
      <c r="I144" s="9">
        <f t="shared" si="143"/>
        <v>5.7527999999999997</v>
      </c>
      <c r="J144" s="9">
        <f t="shared" si="122"/>
        <v>17.265449999999998</v>
      </c>
      <c r="K144" s="9">
        <f t="shared" si="123"/>
        <v>47.481749999999991</v>
      </c>
      <c r="L144" s="31"/>
      <c r="M144" s="12">
        <f t="shared" si="124"/>
        <v>70.5</v>
      </c>
      <c r="N144" s="7">
        <f t="shared" si="125"/>
        <v>2.82</v>
      </c>
      <c r="O144" s="7">
        <f t="shared" si="126"/>
        <v>8.4600000000000009</v>
      </c>
      <c r="P144" s="7">
        <f t="shared" si="127"/>
        <v>23.265000000000001</v>
      </c>
      <c r="Q144" s="7">
        <f t="shared" si="128"/>
        <v>35.954999999999998</v>
      </c>
      <c r="R144" s="31"/>
      <c r="S144" s="12">
        <f t="shared" si="129"/>
        <v>70.5</v>
      </c>
      <c r="T144" s="7">
        <f t="shared" si="144"/>
        <v>1.4381999999999999</v>
      </c>
      <c r="U144" s="7">
        <f t="shared" si="145"/>
        <v>4.3145999999999995</v>
      </c>
      <c r="V144" s="7">
        <f t="shared" si="146"/>
        <v>11.872199999999999</v>
      </c>
      <c r="W144" s="7">
        <f t="shared" si="147"/>
        <v>18.344100000000001</v>
      </c>
      <c r="X144" s="7">
        <f t="shared" si="148"/>
        <v>34.530899999999995</v>
      </c>
      <c r="Z144" s="12">
        <f t="shared" si="130"/>
        <v>70.5</v>
      </c>
      <c r="AA144" s="7">
        <f t="shared" si="149"/>
        <v>0.70499999999999996</v>
      </c>
      <c r="AB144" s="7">
        <f t="shared" si="150"/>
        <v>2.1150000000000002</v>
      </c>
      <c r="AC144" s="7">
        <f t="shared" si="151"/>
        <v>5.8162500000000001</v>
      </c>
      <c r="AD144" s="7">
        <f t="shared" si="152"/>
        <v>8.9887499999999996</v>
      </c>
      <c r="AE144" s="7">
        <f t="shared" si="153"/>
        <v>16.920000000000002</v>
      </c>
      <c r="AF144" s="7">
        <f t="shared" si="154"/>
        <v>35.954999999999998</v>
      </c>
      <c r="AG144" s="23"/>
      <c r="AH144" s="12">
        <f t="shared" si="131"/>
        <v>70.5</v>
      </c>
      <c r="AI144" s="21">
        <f>0.25*'table CONIFERES'!$AH144/100</f>
        <v>0.17624999999999999</v>
      </c>
      <c r="AJ144" s="21">
        <f>0.75*'table CONIFERES'!AH144/100</f>
        <v>0.52875000000000005</v>
      </c>
      <c r="AK144" s="21">
        <f>2.06*'table CONIFERES'!AH144/100</f>
        <v>1.4522999999999999</v>
      </c>
      <c r="AL144" s="21">
        <f>3.19*'table CONIFERES'!AH144/100</f>
        <v>2.2489500000000002</v>
      </c>
      <c r="AM144" s="21">
        <f>6*'table CONIFERES'!AH144/100</f>
        <v>4.2300000000000004</v>
      </c>
      <c r="AN144" s="21">
        <f>12.75*'table CONIFERES'!AH144/100</f>
        <v>8.9887499999999996</v>
      </c>
      <c r="AO144" s="21">
        <f>75*'table CONIFERES'!AH144/100</f>
        <v>52.875</v>
      </c>
      <c r="AQ144" s="12">
        <f t="shared" si="132"/>
        <v>70.5</v>
      </c>
      <c r="AR144" s="21">
        <f t="shared" si="155"/>
        <v>7.7549999999999994E-2</v>
      </c>
      <c r="AS144" s="21">
        <f t="shared" si="156"/>
        <v>0.23265</v>
      </c>
      <c r="AT144" s="21">
        <f t="shared" si="157"/>
        <v>0.64859999999999995</v>
      </c>
      <c r="AU144" s="21">
        <f t="shared" si="158"/>
        <v>1.0011000000000001</v>
      </c>
      <c r="AV144" s="21">
        <f t="shared" si="159"/>
        <v>1.8823499999999997</v>
      </c>
      <c r="AW144" s="21">
        <f t="shared" si="160"/>
        <v>3.99735</v>
      </c>
      <c r="AX144" s="21">
        <f t="shared" si="161"/>
        <v>23.49765</v>
      </c>
      <c r="AY144" s="21">
        <f t="shared" si="162"/>
        <v>39.169800000000002</v>
      </c>
      <c r="BA144" s="12">
        <f t="shared" si="133"/>
        <v>70.5</v>
      </c>
      <c r="BB144" s="21">
        <f t="shared" si="163"/>
        <v>4.2299999999999997E-2</v>
      </c>
      <c r="BC144" s="21">
        <f t="shared" si="164"/>
        <v>0.13394999999999999</v>
      </c>
      <c r="BD144" s="21">
        <f t="shared" si="165"/>
        <v>0.36660000000000004</v>
      </c>
      <c r="BE144" s="21">
        <f t="shared" si="166"/>
        <v>0.56400000000000006</v>
      </c>
      <c r="BF144" s="21">
        <f t="shared" si="167"/>
        <v>1.0575000000000001</v>
      </c>
      <c r="BG144" s="21">
        <f t="shared" si="168"/>
        <v>2.2489500000000002</v>
      </c>
      <c r="BH144" s="21">
        <f t="shared" si="169"/>
        <v>13.21875</v>
      </c>
      <c r="BI144" s="21">
        <f t="shared" si="170"/>
        <v>22.03125</v>
      </c>
      <c r="BJ144" s="21">
        <f t="shared" si="171"/>
        <v>30.84375</v>
      </c>
      <c r="BL144" s="12">
        <f t="shared" si="134"/>
        <v>70.5</v>
      </c>
      <c r="BM144" s="3">
        <f t="shared" si="135"/>
        <v>2.8199999999999999E-2</v>
      </c>
      <c r="BN144" s="3">
        <f t="shared" si="136"/>
        <v>8.4599999999999995E-2</v>
      </c>
      <c r="BO144" s="3">
        <f t="shared" si="137"/>
        <v>0.23265</v>
      </c>
      <c r="BP144" s="3">
        <f t="shared" si="138"/>
        <v>0.35954999999999998</v>
      </c>
      <c r="BQ144" s="3">
        <f t="shared" si="172"/>
        <v>0.67679999999999996</v>
      </c>
      <c r="BR144" s="3">
        <f t="shared" si="173"/>
        <v>1.4381999999999999</v>
      </c>
      <c r="BS144" s="3">
        <f t="shared" si="139"/>
        <v>8.4600000000000009</v>
      </c>
      <c r="BT144" s="3">
        <f t="shared" si="140"/>
        <v>14.1</v>
      </c>
      <c r="BU144" s="3">
        <f t="shared" si="141"/>
        <v>19.739999999999998</v>
      </c>
      <c r="BV144" s="3">
        <f t="shared" si="142"/>
        <v>25.38</v>
      </c>
    </row>
    <row r="145" spans="1:74" x14ac:dyDescent="0.25">
      <c r="A145" s="12">
        <f t="shared" si="116"/>
        <v>71</v>
      </c>
      <c r="B145" s="11">
        <f t="shared" si="117"/>
        <v>71</v>
      </c>
      <c r="C145" s="31"/>
      <c r="D145" s="12">
        <f t="shared" si="118"/>
        <v>71</v>
      </c>
      <c r="E145" s="15">
        <f t="shared" si="119"/>
        <v>17.75</v>
      </c>
      <c r="F145" s="8">
        <f t="shared" si="120"/>
        <v>53.25</v>
      </c>
      <c r="G145" s="31"/>
      <c r="H145" s="12">
        <f t="shared" si="121"/>
        <v>71</v>
      </c>
      <c r="I145" s="9">
        <f t="shared" si="143"/>
        <v>5.7936000000000005</v>
      </c>
      <c r="J145" s="9">
        <f t="shared" si="122"/>
        <v>17.387899999999998</v>
      </c>
      <c r="K145" s="9">
        <f t="shared" si="123"/>
        <v>47.818499999999993</v>
      </c>
      <c r="L145" s="31"/>
      <c r="M145" s="12">
        <f t="shared" si="124"/>
        <v>71</v>
      </c>
      <c r="N145" s="7">
        <f t="shared" si="125"/>
        <v>2.84</v>
      </c>
      <c r="O145" s="7">
        <f t="shared" si="126"/>
        <v>8.52</v>
      </c>
      <c r="P145" s="7">
        <f t="shared" si="127"/>
        <v>23.43</v>
      </c>
      <c r="Q145" s="7">
        <f t="shared" si="128"/>
        <v>36.21</v>
      </c>
      <c r="R145" s="31"/>
      <c r="S145" s="12">
        <f t="shared" si="129"/>
        <v>71</v>
      </c>
      <c r="T145" s="7">
        <f t="shared" si="144"/>
        <v>1.4484000000000001</v>
      </c>
      <c r="U145" s="7">
        <f t="shared" si="145"/>
        <v>4.3452000000000002</v>
      </c>
      <c r="V145" s="7">
        <f t="shared" si="146"/>
        <v>11.9564</v>
      </c>
      <c r="W145" s="7">
        <f t="shared" si="147"/>
        <v>18.4742</v>
      </c>
      <c r="X145" s="7">
        <f t="shared" si="148"/>
        <v>34.775799999999997</v>
      </c>
      <c r="Z145" s="12">
        <f t="shared" si="130"/>
        <v>71</v>
      </c>
      <c r="AA145" s="7">
        <f t="shared" si="149"/>
        <v>0.71</v>
      </c>
      <c r="AB145" s="7">
        <f t="shared" si="150"/>
        <v>2.13</v>
      </c>
      <c r="AC145" s="7">
        <f t="shared" si="151"/>
        <v>5.8574999999999999</v>
      </c>
      <c r="AD145" s="7">
        <f t="shared" si="152"/>
        <v>9.0525000000000002</v>
      </c>
      <c r="AE145" s="7">
        <f t="shared" si="153"/>
        <v>17.04</v>
      </c>
      <c r="AF145" s="7">
        <f t="shared" si="154"/>
        <v>36.21</v>
      </c>
      <c r="AG145" s="23"/>
      <c r="AH145" s="12">
        <f t="shared" si="131"/>
        <v>71</v>
      </c>
      <c r="AI145" s="21">
        <f>0.25*'table CONIFERES'!$AH145/100</f>
        <v>0.17749999999999999</v>
      </c>
      <c r="AJ145" s="21">
        <f>0.75*'table CONIFERES'!AH145/100</f>
        <v>0.53249999999999997</v>
      </c>
      <c r="AK145" s="21">
        <f>2.06*'table CONIFERES'!AH145/100</f>
        <v>1.4625999999999999</v>
      </c>
      <c r="AL145" s="21">
        <f>3.19*'table CONIFERES'!AH145/100</f>
        <v>2.2648999999999999</v>
      </c>
      <c r="AM145" s="21">
        <f>6*'table CONIFERES'!AH145/100</f>
        <v>4.26</v>
      </c>
      <c r="AN145" s="21">
        <f>12.75*'table CONIFERES'!AH145/100</f>
        <v>9.0525000000000002</v>
      </c>
      <c r="AO145" s="21">
        <f>75*'table CONIFERES'!AH145/100</f>
        <v>53.25</v>
      </c>
      <c r="AQ145" s="12">
        <f t="shared" si="132"/>
        <v>71</v>
      </c>
      <c r="AR145" s="21">
        <f t="shared" si="155"/>
        <v>7.8100000000000003E-2</v>
      </c>
      <c r="AS145" s="21">
        <f t="shared" si="156"/>
        <v>0.23430000000000001</v>
      </c>
      <c r="AT145" s="21">
        <f t="shared" si="157"/>
        <v>0.65320000000000011</v>
      </c>
      <c r="AU145" s="21">
        <f t="shared" si="158"/>
        <v>1.0082</v>
      </c>
      <c r="AV145" s="21">
        <f t="shared" si="159"/>
        <v>1.8956999999999999</v>
      </c>
      <c r="AW145" s="21">
        <f t="shared" si="160"/>
        <v>4.0256999999999996</v>
      </c>
      <c r="AX145" s="21">
        <f t="shared" si="161"/>
        <v>23.664299999999997</v>
      </c>
      <c r="AY145" s="21">
        <f t="shared" si="162"/>
        <v>39.447600000000001</v>
      </c>
      <c r="BA145" s="12">
        <f t="shared" si="133"/>
        <v>71</v>
      </c>
      <c r="BB145" s="21">
        <f t="shared" si="163"/>
        <v>4.2599999999999999E-2</v>
      </c>
      <c r="BC145" s="21">
        <f t="shared" si="164"/>
        <v>0.13489999999999999</v>
      </c>
      <c r="BD145" s="21">
        <f t="shared" si="165"/>
        <v>0.36920000000000003</v>
      </c>
      <c r="BE145" s="21">
        <f t="shared" si="166"/>
        <v>0.56800000000000006</v>
      </c>
      <c r="BF145" s="21">
        <f t="shared" si="167"/>
        <v>1.0649999999999999</v>
      </c>
      <c r="BG145" s="21">
        <f t="shared" si="168"/>
        <v>2.2648999999999999</v>
      </c>
      <c r="BH145" s="21">
        <f t="shared" si="169"/>
        <v>13.3125</v>
      </c>
      <c r="BI145" s="21">
        <f t="shared" si="170"/>
        <v>22.1875</v>
      </c>
      <c r="BJ145" s="21">
        <f t="shared" si="171"/>
        <v>31.0625</v>
      </c>
      <c r="BL145" s="12">
        <f t="shared" si="134"/>
        <v>71</v>
      </c>
      <c r="BM145" s="3">
        <f t="shared" si="135"/>
        <v>2.8399999999999998E-2</v>
      </c>
      <c r="BN145" s="3">
        <f t="shared" si="136"/>
        <v>8.5199999999999998E-2</v>
      </c>
      <c r="BO145" s="3">
        <f t="shared" si="137"/>
        <v>0.23430000000000001</v>
      </c>
      <c r="BP145" s="3">
        <f t="shared" si="138"/>
        <v>0.36210000000000003</v>
      </c>
      <c r="BQ145" s="3">
        <f t="shared" si="172"/>
        <v>0.68159999999999998</v>
      </c>
      <c r="BR145" s="3">
        <f t="shared" si="173"/>
        <v>1.4484000000000001</v>
      </c>
      <c r="BS145" s="3">
        <f t="shared" si="139"/>
        <v>8.52</v>
      </c>
      <c r="BT145" s="3">
        <f t="shared" si="140"/>
        <v>14.2</v>
      </c>
      <c r="BU145" s="3">
        <f t="shared" si="141"/>
        <v>19.88</v>
      </c>
      <c r="BV145" s="3">
        <f t="shared" si="142"/>
        <v>25.56</v>
      </c>
    </row>
    <row r="146" spans="1:74" x14ac:dyDescent="0.25">
      <c r="A146" s="12">
        <f t="shared" si="116"/>
        <v>71.5</v>
      </c>
      <c r="B146" s="11">
        <f t="shared" si="117"/>
        <v>71.5</v>
      </c>
      <c r="C146" s="31"/>
      <c r="D146" s="12">
        <f t="shared" si="118"/>
        <v>71.5</v>
      </c>
      <c r="E146" s="15">
        <f t="shared" si="119"/>
        <v>17.875</v>
      </c>
      <c r="F146" s="8">
        <f t="shared" si="120"/>
        <v>53.625</v>
      </c>
      <c r="G146" s="31"/>
      <c r="H146" s="12">
        <f t="shared" si="121"/>
        <v>71.5</v>
      </c>
      <c r="I146" s="9">
        <f t="shared" si="143"/>
        <v>5.8344000000000005</v>
      </c>
      <c r="J146" s="9">
        <f t="shared" si="122"/>
        <v>17.510349999999999</v>
      </c>
      <c r="K146" s="9">
        <f t="shared" si="123"/>
        <v>48.155249999999995</v>
      </c>
      <c r="L146" s="31"/>
      <c r="M146" s="12">
        <f t="shared" si="124"/>
        <v>71.5</v>
      </c>
      <c r="N146" s="7">
        <f t="shared" si="125"/>
        <v>2.86</v>
      </c>
      <c r="O146" s="7">
        <f t="shared" si="126"/>
        <v>8.58</v>
      </c>
      <c r="P146" s="7">
        <f t="shared" si="127"/>
        <v>23.594999999999999</v>
      </c>
      <c r="Q146" s="7">
        <f t="shared" si="128"/>
        <v>36.465000000000003</v>
      </c>
      <c r="R146" s="31"/>
      <c r="S146" s="12">
        <f t="shared" si="129"/>
        <v>71.5</v>
      </c>
      <c r="T146" s="7">
        <f t="shared" si="144"/>
        <v>1.4586000000000001</v>
      </c>
      <c r="U146" s="7">
        <f t="shared" si="145"/>
        <v>4.3757999999999999</v>
      </c>
      <c r="V146" s="7">
        <f t="shared" si="146"/>
        <v>12.0406</v>
      </c>
      <c r="W146" s="7">
        <f t="shared" si="147"/>
        <v>18.604300000000002</v>
      </c>
      <c r="X146" s="7">
        <f t="shared" si="148"/>
        <v>35.020699999999998</v>
      </c>
      <c r="Z146" s="12">
        <f t="shared" si="130"/>
        <v>71.5</v>
      </c>
      <c r="AA146" s="7">
        <f t="shared" si="149"/>
        <v>0.71499999999999997</v>
      </c>
      <c r="AB146" s="7">
        <f t="shared" si="150"/>
        <v>2.145</v>
      </c>
      <c r="AC146" s="7">
        <f t="shared" si="151"/>
        <v>5.8987499999999997</v>
      </c>
      <c r="AD146" s="7">
        <f t="shared" si="152"/>
        <v>9.1162500000000009</v>
      </c>
      <c r="AE146" s="7">
        <f t="shared" si="153"/>
        <v>17.16</v>
      </c>
      <c r="AF146" s="7">
        <f t="shared" si="154"/>
        <v>36.465000000000003</v>
      </c>
      <c r="AG146" s="23"/>
      <c r="AH146" s="12">
        <f t="shared" si="131"/>
        <v>71.5</v>
      </c>
      <c r="AI146" s="21">
        <f>0.25*'table CONIFERES'!$AH146/100</f>
        <v>0.17874999999999999</v>
      </c>
      <c r="AJ146" s="21">
        <f>0.75*'table CONIFERES'!AH146/100</f>
        <v>0.53625</v>
      </c>
      <c r="AK146" s="21">
        <f>2.06*'table CONIFERES'!AH146/100</f>
        <v>1.4728999999999999</v>
      </c>
      <c r="AL146" s="21">
        <f>3.19*'table CONIFERES'!AH146/100</f>
        <v>2.28085</v>
      </c>
      <c r="AM146" s="21">
        <f>6*'table CONIFERES'!AH146/100</f>
        <v>4.29</v>
      </c>
      <c r="AN146" s="21">
        <f>12.75*'table CONIFERES'!AH146/100</f>
        <v>9.1162500000000009</v>
      </c>
      <c r="AO146" s="21">
        <f>75*'table CONIFERES'!AH146/100</f>
        <v>53.625</v>
      </c>
      <c r="AQ146" s="12">
        <f t="shared" si="132"/>
        <v>71.5</v>
      </c>
      <c r="AR146" s="21">
        <f t="shared" si="155"/>
        <v>7.8649999999999998E-2</v>
      </c>
      <c r="AS146" s="21">
        <f t="shared" si="156"/>
        <v>0.23595000000000002</v>
      </c>
      <c r="AT146" s="21">
        <f t="shared" si="157"/>
        <v>0.65780000000000005</v>
      </c>
      <c r="AU146" s="21">
        <f t="shared" si="158"/>
        <v>1.0153000000000001</v>
      </c>
      <c r="AV146" s="21">
        <f t="shared" si="159"/>
        <v>1.9090499999999999</v>
      </c>
      <c r="AW146" s="21">
        <f t="shared" si="160"/>
        <v>4.0540500000000002</v>
      </c>
      <c r="AX146" s="21">
        <f t="shared" si="161"/>
        <v>23.830949999999998</v>
      </c>
      <c r="AY146" s="21">
        <f t="shared" si="162"/>
        <v>39.7254</v>
      </c>
      <c r="BA146" s="12">
        <f t="shared" si="133"/>
        <v>71.5</v>
      </c>
      <c r="BB146" s="21">
        <f t="shared" si="163"/>
        <v>4.2900000000000001E-2</v>
      </c>
      <c r="BC146" s="21">
        <f t="shared" si="164"/>
        <v>0.13585</v>
      </c>
      <c r="BD146" s="21">
        <f t="shared" si="165"/>
        <v>0.37180000000000002</v>
      </c>
      <c r="BE146" s="21">
        <f t="shared" si="166"/>
        <v>0.57200000000000006</v>
      </c>
      <c r="BF146" s="21">
        <f t="shared" si="167"/>
        <v>1.0725</v>
      </c>
      <c r="BG146" s="21">
        <f t="shared" si="168"/>
        <v>2.28085</v>
      </c>
      <c r="BH146" s="21">
        <f t="shared" si="169"/>
        <v>13.40625</v>
      </c>
      <c r="BI146" s="21">
        <f t="shared" si="170"/>
        <v>22.34375</v>
      </c>
      <c r="BJ146" s="21">
        <f t="shared" si="171"/>
        <v>31.28125</v>
      </c>
      <c r="BL146" s="12">
        <f t="shared" si="134"/>
        <v>71.5</v>
      </c>
      <c r="BM146" s="3">
        <f t="shared" si="135"/>
        <v>2.86E-2</v>
      </c>
      <c r="BN146" s="3">
        <f t="shared" si="136"/>
        <v>8.5800000000000001E-2</v>
      </c>
      <c r="BO146" s="3">
        <f t="shared" si="137"/>
        <v>0.23595000000000002</v>
      </c>
      <c r="BP146" s="3">
        <f t="shared" si="138"/>
        <v>0.36465000000000003</v>
      </c>
      <c r="BQ146" s="3">
        <f t="shared" si="172"/>
        <v>0.68640000000000001</v>
      </c>
      <c r="BR146" s="3">
        <f t="shared" si="173"/>
        <v>1.4586000000000001</v>
      </c>
      <c r="BS146" s="3">
        <f t="shared" si="139"/>
        <v>8.58</v>
      </c>
      <c r="BT146" s="3">
        <f t="shared" si="140"/>
        <v>14.3</v>
      </c>
      <c r="BU146" s="3">
        <f t="shared" si="141"/>
        <v>20.02</v>
      </c>
      <c r="BV146" s="3">
        <f t="shared" si="142"/>
        <v>25.74</v>
      </c>
    </row>
    <row r="147" spans="1:74" x14ac:dyDescent="0.25">
      <c r="A147" s="12">
        <f t="shared" si="116"/>
        <v>72</v>
      </c>
      <c r="B147" s="11">
        <f t="shared" si="117"/>
        <v>72</v>
      </c>
      <c r="C147" s="31"/>
      <c r="D147" s="12">
        <f t="shared" si="118"/>
        <v>72</v>
      </c>
      <c r="E147" s="15">
        <f t="shared" si="119"/>
        <v>18</v>
      </c>
      <c r="F147" s="8">
        <f t="shared" si="120"/>
        <v>54</v>
      </c>
      <c r="G147" s="31"/>
      <c r="H147" s="12">
        <f t="shared" si="121"/>
        <v>72</v>
      </c>
      <c r="I147" s="9">
        <f t="shared" si="143"/>
        <v>5.8751999999999995</v>
      </c>
      <c r="J147" s="9">
        <f t="shared" si="122"/>
        <v>17.6328</v>
      </c>
      <c r="K147" s="9">
        <f t="shared" si="123"/>
        <v>48.491999999999997</v>
      </c>
      <c r="L147" s="31"/>
      <c r="M147" s="12">
        <f t="shared" si="124"/>
        <v>72</v>
      </c>
      <c r="N147" s="7">
        <f t="shared" si="125"/>
        <v>2.88</v>
      </c>
      <c r="O147" s="7">
        <f t="shared" si="126"/>
        <v>8.64</v>
      </c>
      <c r="P147" s="7">
        <f t="shared" si="127"/>
        <v>23.76</v>
      </c>
      <c r="Q147" s="7">
        <f t="shared" si="128"/>
        <v>36.72</v>
      </c>
      <c r="R147" s="31"/>
      <c r="S147" s="12">
        <f t="shared" si="129"/>
        <v>72</v>
      </c>
      <c r="T147" s="7">
        <f t="shared" si="144"/>
        <v>1.4687999999999999</v>
      </c>
      <c r="U147" s="7">
        <f t="shared" si="145"/>
        <v>4.4063999999999997</v>
      </c>
      <c r="V147" s="7">
        <f t="shared" si="146"/>
        <v>12.1248</v>
      </c>
      <c r="W147" s="7">
        <f t="shared" si="147"/>
        <v>18.734400000000001</v>
      </c>
      <c r="X147" s="7">
        <f t="shared" si="148"/>
        <v>35.265599999999999</v>
      </c>
      <c r="Z147" s="12">
        <f t="shared" si="130"/>
        <v>72</v>
      </c>
      <c r="AA147" s="7">
        <f t="shared" si="149"/>
        <v>0.72</v>
      </c>
      <c r="AB147" s="7">
        <f t="shared" si="150"/>
        <v>2.16</v>
      </c>
      <c r="AC147" s="7">
        <f t="shared" si="151"/>
        <v>5.94</v>
      </c>
      <c r="AD147" s="7">
        <f t="shared" si="152"/>
        <v>9.18</v>
      </c>
      <c r="AE147" s="7">
        <f t="shared" si="153"/>
        <v>17.28</v>
      </c>
      <c r="AF147" s="7">
        <f t="shared" si="154"/>
        <v>36.72</v>
      </c>
      <c r="AG147" s="23"/>
      <c r="AH147" s="12">
        <f t="shared" si="131"/>
        <v>72</v>
      </c>
      <c r="AI147" s="21">
        <f>0.25*'table CONIFERES'!$AH147/100</f>
        <v>0.18</v>
      </c>
      <c r="AJ147" s="21">
        <f>0.75*'table CONIFERES'!AH147/100</f>
        <v>0.54</v>
      </c>
      <c r="AK147" s="21">
        <f>2.06*'table CONIFERES'!AH147/100</f>
        <v>1.4831999999999999</v>
      </c>
      <c r="AL147" s="21">
        <f>3.19*'table CONIFERES'!AH147/100</f>
        <v>2.2968000000000002</v>
      </c>
      <c r="AM147" s="21">
        <f>6*'table CONIFERES'!AH147/100</f>
        <v>4.32</v>
      </c>
      <c r="AN147" s="21">
        <f>12.75*'table CONIFERES'!AH147/100</f>
        <v>9.18</v>
      </c>
      <c r="AO147" s="21">
        <f>75*'table CONIFERES'!AH147/100</f>
        <v>54</v>
      </c>
      <c r="AQ147" s="12">
        <f t="shared" si="132"/>
        <v>72</v>
      </c>
      <c r="AR147" s="21">
        <f t="shared" si="155"/>
        <v>7.9199999999999993E-2</v>
      </c>
      <c r="AS147" s="21">
        <f t="shared" si="156"/>
        <v>0.23760000000000001</v>
      </c>
      <c r="AT147" s="21">
        <f t="shared" si="157"/>
        <v>0.6624000000000001</v>
      </c>
      <c r="AU147" s="21">
        <f t="shared" si="158"/>
        <v>1.0224</v>
      </c>
      <c r="AV147" s="21">
        <f t="shared" si="159"/>
        <v>1.9224000000000001</v>
      </c>
      <c r="AW147" s="21">
        <f t="shared" si="160"/>
        <v>4.0823999999999998</v>
      </c>
      <c r="AX147" s="21">
        <f t="shared" si="161"/>
        <v>23.997599999999998</v>
      </c>
      <c r="AY147" s="21">
        <f t="shared" si="162"/>
        <v>40.0032</v>
      </c>
      <c r="BA147" s="12">
        <f t="shared" si="133"/>
        <v>72</v>
      </c>
      <c r="BB147" s="21">
        <f t="shared" si="163"/>
        <v>4.3200000000000002E-2</v>
      </c>
      <c r="BC147" s="21">
        <f t="shared" si="164"/>
        <v>0.1368</v>
      </c>
      <c r="BD147" s="21">
        <f t="shared" si="165"/>
        <v>0.37439999999999996</v>
      </c>
      <c r="BE147" s="21">
        <f t="shared" si="166"/>
        <v>0.57600000000000007</v>
      </c>
      <c r="BF147" s="21">
        <f t="shared" si="167"/>
        <v>1.08</v>
      </c>
      <c r="BG147" s="21">
        <f t="shared" si="168"/>
        <v>2.2968000000000002</v>
      </c>
      <c r="BH147" s="21">
        <f t="shared" si="169"/>
        <v>13.5</v>
      </c>
      <c r="BI147" s="21">
        <f t="shared" si="170"/>
        <v>22.5</v>
      </c>
      <c r="BJ147" s="21">
        <f t="shared" si="171"/>
        <v>31.5</v>
      </c>
      <c r="BL147" s="12">
        <f t="shared" si="134"/>
        <v>72</v>
      </c>
      <c r="BM147" s="3">
        <f t="shared" si="135"/>
        <v>2.8799999999999999E-2</v>
      </c>
      <c r="BN147" s="3">
        <f t="shared" si="136"/>
        <v>8.6400000000000005E-2</v>
      </c>
      <c r="BO147" s="3">
        <f t="shared" si="137"/>
        <v>0.23760000000000001</v>
      </c>
      <c r="BP147" s="3">
        <f t="shared" si="138"/>
        <v>0.36719999999999997</v>
      </c>
      <c r="BQ147" s="3">
        <f t="shared" si="172"/>
        <v>0.69120000000000004</v>
      </c>
      <c r="BR147" s="3">
        <f t="shared" si="173"/>
        <v>1.4687999999999999</v>
      </c>
      <c r="BS147" s="3">
        <f t="shared" si="139"/>
        <v>8.64</v>
      </c>
      <c r="BT147" s="3">
        <f t="shared" si="140"/>
        <v>14.4</v>
      </c>
      <c r="BU147" s="3">
        <f t="shared" si="141"/>
        <v>20.16</v>
      </c>
      <c r="BV147" s="3">
        <f t="shared" si="142"/>
        <v>25.92</v>
      </c>
    </row>
    <row r="148" spans="1:74" x14ac:dyDescent="0.25">
      <c r="A148" s="12">
        <f t="shared" si="116"/>
        <v>72.5</v>
      </c>
      <c r="B148" s="11">
        <f t="shared" si="117"/>
        <v>72.5</v>
      </c>
      <c r="C148" s="31"/>
      <c r="D148" s="12">
        <f t="shared" si="118"/>
        <v>72.5</v>
      </c>
      <c r="E148" s="15">
        <f t="shared" si="119"/>
        <v>18.125</v>
      </c>
      <c r="F148" s="8">
        <f t="shared" si="120"/>
        <v>54.375</v>
      </c>
      <c r="G148" s="31"/>
      <c r="H148" s="12">
        <f t="shared" si="121"/>
        <v>72.5</v>
      </c>
      <c r="I148" s="9">
        <f t="shared" si="143"/>
        <v>5.9160000000000004</v>
      </c>
      <c r="J148" s="9">
        <f t="shared" si="122"/>
        <v>17.75525</v>
      </c>
      <c r="K148" s="9">
        <f t="shared" si="123"/>
        <v>48.828749999999999</v>
      </c>
      <c r="L148" s="31"/>
      <c r="M148" s="12">
        <f t="shared" si="124"/>
        <v>72.5</v>
      </c>
      <c r="N148" s="7">
        <f t="shared" si="125"/>
        <v>2.9</v>
      </c>
      <c r="O148" s="7">
        <f t="shared" si="126"/>
        <v>8.6999999999999993</v>
      </c>
      <c r="P148" s="7">
        <f t="shared" si="127"/>
        <v>23.925000000000001</v>
      </c>
      <c r="Q148" s="7">
        <f t="shared" si="128"/>
        <v>36.975000000000001</v>
      </c>
      <c r="R148" s="31"/>
      <c r="S148" s="12">
        <f t="shared" si="129"/>
        <v>72.5</v>
      </c>
      <c r="T148" s="7">
        <f t="shared" si="144"/>
        <v>1.4790000000000001</v>
      </c>
      <c r="U148" s="7">
        <f t="shared" si="145"/>
        <v>4.4370000000000003</v>
      </c>
      <c r="V148" s="7">
        <f t="shared" si="146"/>
        <v>12.209000000000001</v>
      </c>
      <c r="W148" s="7">
        <f t="shared" si="147"/>
        <v>18.8645</v>
      </c>
      <c r="X148" s="7">
        <f t="shared" si="148"/>
        <v>35.5105</v>
      </c>
      <c r="Z148" s="12">
        <f t="shared" si="130"/>
        <v>72.5</v>
      </c>
      <c r="AA148" s="7">
        <f t="shared" si="149"/>
        <v>0.72499999999999998</v>
      </c>
      <c r="AB148" s="7">
        <f t="shared" si="150"/>
        <v>2.1749999999999998</v>
      </c>
      <c r="AC148" s="7">
        <f t="shared" si="151"/>
        <v>5.9812500000000002</v>
      </c>
      <c r="AD148" s="7">
        <f t="shared" si="152"/>
        <v>9.2437500000000004</v>
      </c>
      <c r="AE148" s="7">
        <f t="shared" si="153"/>
        <v>17.399999999999999</v>
      </c>
      <c r="AF148" s="7">
        <f t="shared" si="154"/>
        <v>36.975000000000001</v>
      </c>
      <c r="AG148" s="23"/>
      <c r="AH148" s="12">
        <f t="shared" si="131"/>
        <v>72.5</v>
      </c>
      <c r="AI148" s="21">
        <f>0.25*'table CONIFERES'!$AH148/100</f>
        <v>0.18124999999999999</v>
      </c>
      <c r="AJ148" s="21">
        <f>0.75*'table CONIFERES'!AH148/100</f>
        <v>0.54374999999999996</v>
      </c>
      <c r="AK148" s="21">
        <f>2.06*'table CONIFERES'!AH148/100</f>
        <v>1.4935</v>
      </c>
      <c r="AL148" s="21">
        <f>3.19*'table CONIFERES'!AH148/100</f>
        <v>2.3127499999999999</v>
      </c>
      <c r="AM148" s="21">
        <f>6*'table CONIFERES'!AH148/100</f>
        <v>4.3499999999999996</v>
      </c>
      <c r="AN148" s="21">
        <f>12.75*'table CONIFERES'!AH148/100</f>
        <v>9.2437500000000004</v>
      </c>
      <c r="AO148" s="21">
        <f>75*'table CONIFERES'!AH148/100</f>
        <v>54.375</v>
      </c>
      <c r="AQ148" s="12">
        <f t="shared" si="132"/>
        <v>72.5</v>
      </c>
      <c r="AR148" s="21">
        <f t="shared" si="155"/>
        <v>7.9750000000000001E-2</v>
      </c>
      <c r="AS148" s="21">
        <f t="shared" si="156"/>
        <v>0.23925000000000002</v>
      </c>
      <c r="AT148" s="21">
        <f t="shared" si="157"/>
        <v>0.66700000000000004</v>
      </c>
      <c r="AU148" s="21">
        <f t="shared" si="158"/>
        <v>1.0294999999999999</v>
      </c>
      <c r="AV148" s="21">
        <f t="shared" si="159"/>
        <v>1.9357499999999999</v>
      </c>
      <c r="AW148" s="21">
        <f t="shared" si="160"/>
        <v>4.1107499999999995</v>
      </c>
      <c r="AX148" s="21">
        <f t="shared" si="161"/>
        <v>24.164249999999996</v>
      </c>
      <c r="AY148" s="21">
        <f t="shared" si="162"/>
        <v>40.281000000000006</v>
      </c>
      <c r="BA148" s="12">
        <f t="shared" si="133"/>
        <v>72.5</v>
      </c>
      <c r="BB148" s="21">
        <f t="shared" si="163"/>
        <v>4.3499999999999997E-2</v>
      </c>
      <c r="BC148" s="21">
        <f t="shared" si="164"/>
        <v>0.13775000000000001</v>
      </c>
      <c r="BD148" s="21">
        <f t="shared" si="165"/>
        <v>0.377</v>
      </c>
      <c r="BE148" s="21">
        <f t="shared" si="166"/>
        <v>0.57999999999999996</v>
      </c>
      <c r="BF148" s="21">
        <f t="shared" si="167"/>
        <v>1.0874999999999999</v>
      </c>
      <c r="BG148" s="21">
        <f t="shared" si="168"/>
        <v>2.3127499999999999</v>
      </c>
      <c r="BH148" s="21">
        <f t="shared" si="169"/>
        <v>13.59375</v>
      </c>
      <c r="BI148" s="21">
        <f t="shared" si="170"/>
        <v>22.65625</v>
      </c>
      <c r="BJ148" s="21">
        <f t="shared" si="171"/>
        <v>31.71875</v>
      </c>
      <c r="BL148" s="12">
        <f t="shared" si="134"/>
        <v>72.5</v>
      </c>
      <c r="BM148" s="3">
        <f t="shared" si="135"/>
        <v>2.8999999999999998E-2</v>
      </c>
      <c r="BN148" s="3">
        <f t="shared" si="136"/>
        <v>8.6999999999999994E-2</v>
      </c>
      <c r="BO148" s="3">
        <f t="shared" si="137"/>
        <v>0.23925000000000002</v>
      </c>
      <c r="BP148" s="3">
        <f t="shared" si="138"/>
        <v>0.36975000000000002</v>
      </c>
      <c r="BQ148" s="3">
        <f t="shared" si="172"/>
        <v>0.69599999999999995</v>
      </c>
      <c r="BR148" s="3">
        <f t="shared" si="173"/>
        <v>1.4790000000000001</v>
      </c>
      <c r="BS148" s="3">
        <f t="shared" si="139"/>
        <v>8.6999999999999993</v>
      </c>
      <c r="BT148" s="3">
        <f t="shared" si="140"/>
        <v>14.5</v>
      </c>
      <c r="BU148" s="3">
        <f t="shared" si="141"/>
        <v>20.3</v>
      </c>
      <c r="BV148" s="3">
        <f t="shared" si="142"/>
        <v>26.1</v>
      </c>
    </row>
    <row r="149" spans="1:74" x14ac:dyDescent="0.25">
      <c r="A149" s="12">
        <f t="shared" si="116"/>
        <v>73</v>
      </c>
      <c r="B149" s="11">
        <f t="shared" si="117"/>
        <v>73</v>
      </c>
      <c r="C149" s="31"/>
      <c r="D149" s="12">
        <f t="shared" si="118"/>
        <v>73</v>
      </c>
      <c r="E149" s="15">
        <f t="shared" si="119"/>
        <v>18.25</v>
      </c>
      <c r="F149" s="8">
        <f t="shared" si="120"/>
        <v>54.75</v>
      </c>
      <c r="G149" s="31"/>
      <c r="H149" s="12">
        <f t="shared" si="121"/>
        <v>73</v>
      </c>
      <c r="I149" s="9">
        <f t="shared" si="143"/>
        <v>5.9568000000000003</v>
      </c>
      <c r="J149" s="9">
        <f t="shared" si="122"/>
        <v>17.877700000000001</v>
      </c>
      <c r="K149" s="9">
        <f t="shared" si="123"/>
        <v>49.165499999999994</v>
      </c>
      <c r="L149" s="31"/>
      <c r="M149" s="12">
        <f t="shared" si="124"/>
        <v>73</v>
      </c>
      <c r="N149" s="7">
        <f t="shared" si="125"/>
        <v>2.92</v>
      </c>
      <c r="O149" s="7">
        <f t="shared" si="126"/>
        <v>8.76</v>
      </c>
      <c r="P149" s="7">
        <f t="shared" si="127"/>
        <v>24.09</v>
      </c>
      <c r="Q149" s="7">
        <f t="shared" si="128"/>
        <v>37.229999999999997</v>
      </c>
      <c r="R149" s="31"/>
      <c r="S149" s="12">
        <f t="shared" si="129"/>
        <v>73</v>
      </c>
      <c r="T149" s="7">
        <f t="shared" si="144"/>
        <v>1.4892000000000001</v>
      </c>
      <c r="U149" s="7">
        <f t="shared" si="145"/>
        <v>4.4676</v>
      </c>
      <c r="V149" s="7">
        <f t="shared" si="146"/>
        <v>12.293199999999999</v>
      </c>
      <c r="W149" s="7">
        <f t="shared" si="147"/>
        <v>18.994600000000002</v>
      </c>
      <c r="X149" s="7">
        <f t="shared" si="148"/>
        <v>35.755400000000002</v>
      </c>
      <c r="Z149" s="12">
        <f t="shared" si="130"/>
        <v>73</v>
      </c>
      <c r="AA149" s="7">
        <f t="shared" si="149"/>
        <v>0.73</v>
      </c>
      <c r="AB149" s="7">
        <f t="shared" si="150"/>
        <v>2.19</v>
      </c>
      <c r="AC149" s="7">
        <f t="shared" si="151"/>
        <v>6.0225</v>
      </c>
      <c r="AD149" s="7">
        <f t="shared" si="152"/>
        <v>9.3074999999999992</v>
      </c>
      <c r="AE149" s="7">
        <f t="shared" si="153"/>
        <v>17.52</v>
      </c>
      <c r="AF149" s="7">
        <f t="shared" si="154"/>
        <v>37.229999999999997</v>
      </c>
      <c r="AG149" s="23"/>
      <c r="AH149" s="12">
        <f t="shared" si="131"/>
        <v>73</v>
      </c>
      <c r="AI149" s="21">
        <f>0.25*'table CONIFERES'!$AH149/100</f>
        <v>0.1825</v>
      </c>
      <c r="AJ149" s="21">
        <f>0.75*'table CONIFERES'!AH149/100</f>
        <v>0.54749999999999999</v>
      </c>
      <c r="AK149" s="21">
        <f>2.06*'table CONIFERES'!AH149/100</f>
        <v>1.5038</v>
      </c>
      <c r="AL149" s="21">
        <f>3.19*'table CONIFERES'!AH149/100</f>
        <v>2.3287</v>
      </c>
      <c r="AM149" s="21">
        <f>6*'table CONIFERES'!AH149/100</f>
        <v>4.38</v>
      </c>
      <c r="AN149" s="21">
        <f>12.75*'table CONIFERES'!AH149/100</f>
        <v>9.3074999999999992</v>
      </c>
      <c r="AO149" s="21">
        <f>75*'table CONIFERES'!AH149/100</f>
        <v>54.75</v>
      </c>
      <c r="AQ149" s="12">
        <f t="shared" si="132"/>
        <v>73</v>
      </c>
      <c r="AR149" s="21">
        <f t="shared" si="155"/>
        <v>8.0299999999999996E-2</v>
      </c>
      <c r="AS149" s="21">
        <f t="shared" si="156"/>
        <v>0.2409</v>
      </c>
      <c r="AT149" s="21">
        <f t="shared" si="157"/>
        <v>0.67159999999999997</v>
      </c>
      <c r="AU149" s="21">
        <f t="shared" si="158"/>
        <v>1.0366</v>
      </c>
      <c r="AV149" s="21">
        <f t="shared" si="159"/>
        <v>1.9491000000000001</v>
      </c>
      <c r="AW149" s="21">
        <f t="shared" si="160"/>
        <v>4.1391</v>
      </c>
      <c r="AX149" s="21">
        <f t="shared" si="161"/>
        <v>24.330899999999996</v>
      </c>
      <c r="AY149" s="21">
        <f t="shared" si="162"/>
        <v>40.558799999999998</v>
      </c>
      <c r="BA149" s="12">
        <f t="shared" si="133"/>
        <v>73</v>
      </c>
      <c r="BB149" s="21">
        <f t="shared" si="163"/>
        <v>4.3799999999999999E-2</v>
      </c>
      <c r="BC149" s="21">
        <f t="shared" si="164"/>
        <v>0.13870000000000002</v>
      </c>
      <c r="BD149" s="21">
        <f t="shared" si="165"/>
        <v>0.37959999999999999</v>
      </c>
      <c r="BE149" s="21">
        <f t="shared" si="166"/>
        <v>0.58400000000000007</v>
      </c>
      <c r="BF149" s="21">
        <f t="shared" si="167"/>
        <v>1.095</v>
      </c>
      <c r="BG149" s="21">
        <f t="shared" si="168"/>
        <v>2.3287</v>
      </c>
      <c r="BH149" s="21">
        <f t="shared" si="169"/>
        <v>13.6875</v>
      </c>
      <c r="BI149" s="21">
        <f t="shared" si="170"/>
        <v>22.8125</v>
      </c>
      <c r="BJ149" s="21">
        <f t="shared" si="171"/>
        <v>31.9375</v>
      </c>
      <c r="BL149" s="12">
        <f t="shared" si="134"/>
        <v>73</v>
      </c>
      <c r="BM149" s="3">
        <f t="shared" si="135"/>
        <v>2.92E-2</v>
      </c>
      <c r="BN149" s="3">
        <f t="shared" si="136"/>
        <v>8.7599999999999997E-2</v>
      </c>
      <c r="BO149" s="3">
        <f t="shared" si="137"/>
        <v>0.2409</v>
      </c>
      <c r="BP149" s="3">
        <f t="shared" si="138"/>
        <v>0.37230000000000002</v>
      </c>
      <c r="BQ149" s="3">
        <f t="shared" si="172"/>
        <v>0.70079999999999998</v>
      </c>
      <c r="BR149" s="3">
        <f t="shared" si="173"/>
        <v>1.4892000000000001</v>
      </c>
      <c r="BS149" s="3">
        <f t="shared" si="139"/>
        <v>8.76</v>
      </c>
      <c r="BT149" s="3">
        <f t="shared" si="140"/>
        <v>14.6</v>
      </c>
      <c r="BU149" s="3">
        <f t="shared" si="141"/>
        <v>20.440000000000001</v>
      </c>
      <c r="BV149" s="3">
        <f t="shared" si="142"/>
        <v>26.28</v>
      </c>
    </row>
    <row r="150" spans="1:74" x14ac:dyDescent="0.25">
      <c r="A150" s="12">
        <f t="shared" si="116"/>
        <v>73.5</v>
      </c>
      <c r="B150" s="11">
        <f t="shared" si="117"/>
        <v>73.5</v>
      </c>
      <c r="C150" s="31"/>
      <c r="D150" s="12">
        <f t="shared" si="118"/>
        <v>73.5</v>
      </c>
      <c r="E150" s="15">
        <f t="shared" si="119"/>
        <v>18.375</v>
      </c>
      <c r="F150" s="8">
        <f t="shared" si="120"/>
        <v>55.125</v>
      </c>
      <c r="G150" s="31"/>
      <c r="H150" s="12">
        <f t="shared" si="121"/>
        <v>73.5</v>
      </c>
      <c r="I150" s="9">
        <f t="shared" si="143"/>
        <v>5.9976000000000003</v>
      </c>
      <c r="J150" s="9">
        <f t="shared" si="122"/>
        <v>18.000149999999998</v>
      </c>
      <c r="K150" s="9">
        <f t="shared" si="123"/>
        <v>49.502249999999997</v>
      </c>
      <c r="L150" s="31"/>
      <c r="M150" s="12">
        <f t="shared" si="124"/>
        <v>73.5</v>
      </c>
      <c r="N150" s="7">
        <f t="shared" si="125"/>
        <v>2.94</v>
      </c>
      <c r="O150" s="7">
        <f t="shared" si="126"/>
        <v>8.82</v>
      </c>
      <c r="P150" s="7">
        <f t="shared" si="127"/>
        <v>24.254999999999999</v>
      </c>
      <c r="Q150" s="7">
        <f t="shared" si="128"/>
        <v>37.484999999999999</v>
      </c>
      <c r="R150" s="31"/>
      <c r="S150" s="12">
        <f t="shared" si="129"/>
        <v>73.5</v>
      </c>
      <c r="T150" s="7">
        <f t="shared" si="144"/>
        <v>1.4994000000000001</v>
      </c>
      <c r="U150" s="7">
        <f t="shared" si="145"/>
        <v>4.4981999999999998</v>
      </c>
      <c r="V150" s="7">
        <f t="shared" si="146"/>
        <v>12.3774</v>
      </c>
      <c r="W150" s="7">
        <f t="shared" si="147"/>
        <v>19.124700000000001</v>
      </c>
      <c r="X150" s="7">
        <f t="shared" si="148"/>
        <v>36.000299999999996</v>
      </c>
      <c r="Z150" s="12">
        <f t="shared" si="130"/>
        <v>73.5</v>
      </c>
      <c r="AA150" s="7">
        <f t="shared" si="149"/>
        <v>0.73499999999999999</v>
      </c>
      <c r="AB150" s="7">
        <f t="shared" si="150"/>
        <v>2.2050000000000001</v>
      </c>
      <c r="AC150" s="7">
        <f t="shared" si="151"/>
        <v>6.0637499999999998</v>
      </c>
      <c r="AD150" s="7">
        <f t="shared" si="152"/>
        <v>9.3712499999999999</v>
      </c>
      <c r="AE150" s="7">
        <f t="shared" si="153"/>
        <v>17.64</v>
      </c>
      <c r="AF150" s="7">
        <f t="shared" si="154"/>
        <v>37.484999999999999</v>
      </c>
      <c r="AG150" s="23"/>
      <c r="AH150" s="12">
        <f t="shared" si="131"/>
        <v>73.5</v>
      </c>
      <c r="AI150" s="21">
        <f>0.25*'table CONIFERES'!$AH150/100</f>
        <v>0.18375</v>
      </c>
      <c r="AJ150" s="21">
        <f>0.75*'table CONIFERES'!AH150/100</f>
        <v>0.55125000000000002</v>
      </c>
      <c r="AK150" s="21">
        <f>2.06*'table CONIFERES'!AH150/100</f>
        <v>1.5141</v>
      </c>
      <c r="AL150" s="21">
        <f>3.19*'table CONIFERES'!AH150/100</f>
        <v>2.3446500000000001</v>
      </c>
      <c r="AM150" s="21">
        <f>6*'table CONIFERES'!AH150/100</f>
        <v>4.41</v>
      </c>
      <c r="AN150" s="21">
        <f>12.75*'table CONIFERES'!AH150/100</f>
        <v>9.3712499999999999</v>
      </c>
      <c r="AO150" s="21">
        <f>75*'table CONIFERES'!AH150/100</f>
        <v>55.125</v>
      </c>
      <c r="AQ150" s="12">
        <f t="shared" si="132"/>
        <v>73.5</v>
      </c>
      <c r="AR150" s="21">
        <f t="shared" si="155"/>
        <v>8.0850000000000005E-2</v>
      </c>
      <c r="AS150" s="21">
        <f t="shared" si="156"/>
        <v>0.24255000000000002</v>
      </c>
      <c r="AT150" s="21">
        <f t="shared" si="157"/>
        <v>0.67620000000000002</v>
      </c>
      <c r="AU150" s="21">
        <f t="shared" si="158"/>
        <v>1.0436999999999999</v>
      </c>
      <c r="AV150" s="21">
        <f t="shared" si="159"/>
        <v>1.96245</v>
      </c>
      <c r="AW150" s="21">
        <f t="shared" si="160"/>
        <v>4.1674499999999997</v>
      </c>
      <c r="AX150" s="21">
        <f t="shared" si="161"/>
        <v>24.497549999999997</v>
      </c>
      <c r="AY150" s="21">
        <f t="shared" si="162"/>
        <v>40.836600000000004</v>
      </c>
      <c r="BA150" s="12">
        <f t="shared" si="133"/>
        <v>73.5</v>
      </c>
      <c r="BB150" s="21">
        <f t="shared" si="163"/>
        <v>4.41E-2</v>
      </c>
      <c r="BC150" s="21">
        <f t="shared" si="164"/>
        <v>0.13965</v>
      </c>
      <c r="BD150" s="21">
        <f t="shared" si="165"/>
        <v>0.38219999999999998</v>
      </c>
      <c r="BE150" s="21">
        <f t="shared" si="166"/>
        <v>0.58800000000000008</v>
      </c>
      <c r="BF150" s="21">
        <f t="shared" si="167"/>
        <v>1.1025</v>
      </c>
      <c r="BG150" s="21">
        <f t="shared" si="168"/>
        <v>2.3446500000000001</v>
      </c>
      <c r="BH150" s="21">
        <f t="shared" si="169"/>
        <v>13.78125</v>
      </c>
      <c r="BI150" s="21">
        <f t="shared" si="170"/>
        <v>22.96875</v>
      </c>
      <c r="BJ150" s="21">
        <f t="shared" si="171"/>
        <v>32.15625</v>
      </c>
      <c r="BL150" s="12">
        <f t="shared" si="134"/>
        <v>73.5</v>
      </c>
      <c r="BM150" s="3">
        <f t="shared" si="135"/>
        <v>2.9399999999999999E-2</v>
      </c>
      <c r="BN150" s="3">
        <f t="shared" si="136"/>
        <v>8.8200000000000001E-2</v>
      </c>
      <c r="BO150" s="3">
        <f t="shared" si="137"/>
        <v>0.24255000000000002</v>
      </c>
      <c r="BP150" s="3">
        <f t="shared" si="138"/>
        <v>0.37485000000000002</v>
      </c>
      <c r="BQ150" s="3">
        <f t="shared" si="172"/>
        <v>0.7056</v>
      </c>
      <c r="BR150" s="3">
        <f t="shared" si="173"/>
        <v>1.4994000000000001</v>
      </c>
      <c r="BS150" s="3">
        <f t="shared" si="139"/>
        <v>8.82</v>
      </c>
      <c r="BT150" s="3">
        <f t="shared" si="140"/>
        <v>14.7</v>
      </c>
      <c r="BU150" s="3">
        <f t="shared" si="141"/>
        <v>20.58</v>
      </c>
      <c r="BV150" s="3">
        <f t="shared" si="142"/>
        <v>26.46</v>
      </c>
    </row>
    <row r="151" spans="1:74" x14ac:dyDescent="0.25">
      <c r="A151" s="12">
        <f t="shared" si="116"/>
        <v>74</v>
      </c>
      <c r="B151" s="11">
        <f t="shared" si="117"/>
        <v>74</v>
      </c>
      <c r="C151" s="31"/>
      <c r="D151" s="12">
        <f t="shared" si="118"/>
        <v>74</v>
      </c>
      <c r="E151" s="15">
        <f t="shared" si="119"/>
        <v>18.5</v>
      </c>
      <c r="F151" s="8">
        <f t="shared" si="120"/>
        <v>55.5</v>
      </c>
      <c r="G151" s="31"/>
      <c r="H151" s="12">
        <f t="shared" si="121"/>
        <v>74</v>
      </c>
      <c r="I151" s="9">
        <f t="shared" si="143"/>
        <v>6.0384000000000002</v>
      </c>
      <c r="J151" s="9">
        <f t="shared" si="122"/>
        <v>18.122599999999998</v>
      </c>
      <c r="K151" s="9">
        <f t="shared" si="123"/>
        <v>49.838999999999999</v>
      </c>
      <c r="L151" s="31"/>
      <c r="M151" s="12">
        <f t="shared" si="124"/>
        <v>74</v>
      </c>
      <c r="N151" s="7">
        <f t="shared" si="125"/>
        <v>2.96</v>
      </c>
      <c r="O151" s="7">
        <f t="shared" si="126"/>
        <v>8.8800000000000008</v>
      </c>
      <c r="P151" s="7">
        <f t="shared" si="127"/>
        <v>24.42</v>
      </c>
      <c r="Q151" s="7">
        <f t="shared" si="128"/>
        <v>37.74</v>
      </c>
      <c r="R151" s="31"/>
      <c r="S151" s="12">
        <f t="shared" si="129"/>
        <v>74</v>
      </c>
      <c r="T151" s="7">
        <f t="shared" si="144"/>
        <v>1.5096000000000001</v>
      </c>
      <c r="U151" s="7">
        <f t="shared" si="145"/>
        <v>4.5288000000000004</v>
      </c>
      <c r="V151" s="7">
        <f t="shared" si="146"/>
        <v>12.461600000000001</v>
      </c>
      <c r="W151" s="7">
        <f t="shared" si="147"/>
        <v>19.254799999999999</v>
      </c>
      <c r="X151" s="7">
        <f t="shared" si="148"/>
        <v>36.245199999999997</v>
      </c>
      <c r="Z151" s="12">
        <f t="shared" si="130"/>
        <v>74</v>
      </c>
      <c r="AA151" s="7">
        <f t="shared" si="149"/>
        <v>0.74</v>
      </c>
      <c r="AB151" s="7">
        <f t="shared" si="150"/>
        <v>2.2200000000000002</v>
      </c>
      <c r="AC151" s="7">
        <f t="shared" si="151"/>
        <v>6.1050000000000004</v>
      </c>
      <c r="AD151" s="7">
        <f t="shared" si="152"/>
        <v>9.4350000000000005</v>
      </c>
      <c r="AE151" s="7">
        <f t="shared" si="153"/>
        <v>17.760000000000002</v>
      </c>
      <c r="AF151" s="7">
        <f t="shared" si="154"/>
        <v>37.74</v>
      </c>
      <c r="AG151" s="23"/>
      <c r="AH151" s="12">
        <f t="shared" si="131"/>
        <v>74</v>
      </c>
      <c r="AI151" s="21">
        <f>0.25*'table CONIFERES'!$AH151/100</f>
        <v>0.185</v>
      </c>
      <c r="AJ151" s="21">
        <f>0.75*'table CONIFERES'!AH151/100</f>
        <v>0.55500000000000005</v>
      </c>
      <c r="AK151" s="21">
        <f>2.06*'table CONIFERES'!AH151/100</f>
        <v>1.5244</v>
      </c>
      <c r="AL151" s="21">
        <f>3.19*'table CONIFERES'!AH151/100</f>
        <v>2.3605999999999998</v>
      </c>
      <c r="AM151" s="21">
        <f>6*'table CONIFERES'!AH151/100</f>
        <v>4.4400000000000004</v>
      </c>
      <c r="AN151" s="21">
        <f>12.75*'table CONIFERES'!AH151/100</f>
        <v>9.4350000000000005</v>
      </c>
      <c r="AO151" s="21">
        <f>75*'table CONIFERES'!AH151/100</f>
        <v>55.5</v>
      </c>
      <c r="AQ151" s="12">
        <f t="shared" si="132"/>
        <v>74</v>
      </c>
      <c r="AR151" s="21">
        <f t="shared" si="155"/>
        <v>8.14E-2</v>
      </c>
      <c r="AS151" s="21">
        <f t="shared" si="156"/>
        <v>0.24420000000000003</v>
      </c>
      <c r="AT151" s="21">
        <f t="shared" si="157"/>
        <v>0.68079999999999996</v>
      </c>
      <c r="AU151" s="21">
        <f t="shared" si="158"/>
        <v>1.0508</v>
      </c>
      <c r="AV151" s="21">
        <f t="shared" si="159"/>
        <v>1.9757999999999998</v>
      </c>
      <c r="AW151" s="21">
        <f t="shared" si="160"/>
        <v>4.1958000000000002</v>
      </c>
      <c r="AX151" s="21">
        <f t="shared" si="161"/>
        <v>24.664200000000001</v>
      </c>
      <c r="AY151" s="21">
        <f t="shared" si="162"/>
        <v>41.114400000000003</v>
      </c>
      <c r="BA151" s="12">
        <f t="shared" si="133"/>
        <v>74</v>
      </c>
      <c r="BB151" s="21">
        <f t="shared" si="163"/>
        <v>4.4399999999999995E-2</v>
      </c>
      <c r="BC151" s="21">
        <f t="shared" si="164"/>
        <v>0.1406</v>
      </c>
      <c r="BD151" s="21">
        <f t="shared" si="165"/>
        <v>0.38480000000000003</v>
      </c>
      <c r="BE151" s="21">
        <f t="shared" si="166"/>
        <v>0.59200000000000008</v>
      </c>
      <c r="BF151" s="21">
        <f t="shared" si="167"/>
        <v>1.1100000000000001</v>
      </c>
      <c r="BG151" s="21">
        <f t="shared" si="168"/>
        <v>2.3605999999999998</v>
      </c>
      <c r="BH151" s="21">
        <f t="shared" si="169"/>
        <v>13.875</v>
      </c>
      <c r="BI151" s="21">
        <f t="shared" si="170"/>
        <v>23.125</v>
      </c>
      <c r="BJ151" s="21">
        <f t="shared" si="171"/>
        <v>32.375</v>
      </c>
      <c r="BL151" s="12">
        <f t="shared" si="134"/>
        <v>74</v>
      </c>
      <c r="BM151" s="3">
        <f t="shared" si="135"/>
        <v>2.9600000000000001E-2</v>
      </c>
      <c r="BN151" s="3">
        <f t="shared" si="136"/>
        <v>8.879999999999999E-2</v>
      </c>
      <c r="BO151" s="3">
        <f t="shared" si="137"/>
        <v>0.24420000000000003</v>
      </c>
      <c r="BP151" s="3">
        <f t="shared" si="138"/>
        <v>0.37740000000000001</v>
      </c>
      <c r="BQ151" s="3">
        <f t="shared" si="172"/>
        <v>0.71039999999999992</v>
      </c>
      <c r="BR151" s="3">
        <f t="shared" si="173"/>
        <v>1.5096000000000001</v>
      </c>
      <c r="BS151" s="3">
        <f t="shared" si="139"/>
        <v>8.8800000000000008</v>
      </c>
      <c r="BT151" s="3">
        <f t="shared" si="140"/>
        <v>14.8</v>
      </c>
      <c r="BU151" s="3">
        <f t="shared" si="141"/>
        <v>20.72</v>
      </c>
      <c r="BV151" s="3">
        <f t="shared" si="142"/>
        <v>26.64</v>
      </c>
    </row>
    <row r="152" spans="1:74" x14ac:dyDescent="0.25">
      <c r="A152" s="12">
        <f t="shared" si="116"/>
        <v>74.5</v>
      </c>
      <c r="B152" s="11">
        <f t="shared" si="117"/>
        <v>74.5</v>
      </c>
      <c r="C152" s="31"/>
      <c r="D152" s="12">
        <f t="shared" si="118"/>
        <v>74.5</v>
      </c>
      <c r="E152" s="15">
        <f t="shared" si="119"/>
        <v>18.625</v>
      </c>
      <c r="F152" s="8">
        <f t="shared" si="120"/>
        <v>55.875</v>
      </c>
      <c r="G152" s="31"/>
      <c r="H152" s="12">
        <f t="shared" si="121"/>
        <v>74.5</v>
      </c>
      <c r="I152" s="9">
        <f t="shared" si="143"/>
        <v>6.0791999999999993</v>
      </c>
      <c r="J152" s="9">
        <f t="shared" si="122"/>
        <v>18.245049999999999</v>
      </c>
      <c r="K152" s="9">
        <f t="shared" si="123"/>
        <v>50.175750000000001</v>
      </c>
      <c r="L152" s="31"/>
      <c r="M152" s="12">
        <f t="shared" si="124"/>
        <v>74.5</v>
      </c>
      <c r="N152" s="7">
        <f t="shared" si="125"/>
        <v>2.98</v>
      </c>
      <c r="O152" s="7">
        <f t="shared" si="126"/>
        <v>8.94</v>
      </c>
      <c r="P152" s="7">
        <f t="shared" si="127"/>
        <v>24.585000000000001</v>
      </c>
      <c r="Q152" s="7">
        <f t="shared" si="128"/>
        <v>37.994999999999997</v>
      </c>
      <c r="R152" s="31"/>
      <c r="S152" s="12">
        <f t="shared" si="129"/>
        <v>74.5</v>
      </c>
      <c r="T152" s="7">
        <f t="shared" si="144"/>
        <v>1.5197999999999998</v>
      </c>
      <c r="U152" s="7">
        <f t="shared" si="145"/>
        <v>4.5594000000000001</v>
      </c>
      <c r="V152" s="7">
        <f t="shared" si="146"/>
        <v>12.5458</v>
      </c>
      <c r="W152" s="7">
        <f t="shared" si="147"/>
        <v>19.384900000000002</v>
      </c>
      <c r="X152" s="7">
        <f t="shared" si="148"/>
        <v>36.490099999999998</v>
      </c>
      <c r="Z152" s="12">
        <f t="shared" si="130"/>
        <v>74.5</v>
      </c>
      <c r="AA152" s="7">
        <f t="shared" si="149"/>
        <v>0.745</v>
      </c>
      <c r="AB152" s="7">
        <f t="shared" si="150"/>
        <v>2.2349999999999999</v>
      </c>
      <c r="AC152" s="7">
        <f t="shared" si="151"/>
        <v>6.1462500000000002</v>
      </c>
      <c r="AD152" s="7">
        <f t="shared" si="152"/>
        <v>9.4987499999999994</v>
      </c>
      <c r="AE152" s="7">
        <f t="shared" si="153"/>
        <v>17.88</v>
      </c>
      <c r="AF152" s="7">
        <f t="shared" si="154"/>
        <v>37.994999999999997</v>
      </c>
      <c r="AG152" s="23"/>
      <c r="AH152" s="12">
        <f t="shared" si="131"/>
        <v>74.5</v>
      </c>
      <c r="AI152" s="21">
        <f>0.25*'table CONIFERES'!$AH152/100</f>
        <v>0.18625</v>
      </c>
      <c r="AJ152" s="21">
        <f>0.75*'table CONIFERES'!AH152/100</f>
        <v>0.55874999999999997</v>
      </c>
      <c r="AK152" s="21">
        <f>2.06*'table CONIFERES'!AH152/100</f>
        <v>1.5347</v>
      </c>
      <c r="AL152" s="21">
        <f>3.19*'table CONIFERES'!AH152/100</f>
        <v>2.3765499999999999</v>
      </c>
      <c r="AM152" s="21">
        <f>6*'table CONIFERES'!AH152/100</f>
        <v>4.47</v>
      </c>
      <c r="AN152" s="21">
        <f>12.75*'table CONIFERES'!AH152/100</f>
        <v>9.4987499999999994</v>
      </c>
      <c r="AO152" s="21">
        <f>75*'table CONIFERES'!AH152/100</f>
        <v>55.875</v>
      </c>
      <c r="AQ152" s="12">
        <f t="shared" si="132"/>
        <v>74.5</v>
      </c>
      <c r="AR152" s="21">
        <f t="shared" si="155"/>
        <v>8.1950000000000009E-2</v>
      </c>
      <c r="AS152" s="21">
        <f t="shared" si="156"/>
        <v>0.24585000000000001</v>
      </c>
      <c r="AT152" s="21">
        <f t="shared" si="157"/>
        <v>0.68540000000000001</v>
      </c>
      <c r="AU152" s="21">
        <f t="shared" si="158"/>
        <v>1.0578999999999998</v>
      </c>
      <c r="AV152" s="21">
        <f t="shared" si="159"/>
        <v>1.98915</v>
      </c>
      <c r="AW152" s="21">
        <f t="shared" si="160"/>
        <v>4.2241499999999998</v>
      </c>
      <c r="AX152" s="21">
        <f t="shared" si="161"/>
        <v>24.830850000000002</v>
      </c>
      <c r="AY152" s="21">
        <f t="shared" si="162"/>
        <v>41.392200000000003</v>
      </c>
      <c r="BA152" s="12">
        <f t="shared" si="133"/>
        <v>74.5</v>
      </c>
      <c r="BB152" s="21">
        <f t="shared" si="163"/>
        <v>4.4699999999999997E-2</v>
      </c>
      <c r="BC152" s="21">
        <f t="shared" si="164"/>
        <v>0.14154999999999998</v>
      </c>
      <c r="BD152" s="21">
        <f t="shared" si="165"/>
        <v>0.38740000000000002</v>
      </c>
      <c r="BE152" s="21">
        <f t="shared" si="166"/>
        <v>0.59599999999999997</v>
      </c>
      <c r="BF152" s="21">
        <f t="shared" si="167"/>
        <v>1.1174999999999999</v>
      </c>
      <c r="BG152" s="21">
        <f t="shared" si="168"/>
        <v>2.3765499999999999</v>
      </c>
      <c r="BH152" s="21">
        <f t="shared" si="169"/>
        <v>13.96875</v>
      </c>
      <c r="BI152" s="21">
        <f t="shared" si="170"/>
        <v>23.28125</v>
      </c>
      <c r="BJ152" s="21">
        <f t="shared" si="171"/>
        <v>32.59375</v>
      </c>
      <c r="BL152" s="12">
        <f t="shared" si="134"/>
        <v>74.5</v>
      </c>
      <c r="BM152" s="3">
        <f t="shared" si="135"/>
        <v>2.98E-2</v>
      </c>
      <c r="BN152" s="3">
        <f t="shared" si="136"/>
        <v>8.9399999999999993E-2</v>
      </c>
      <c r="BO152" s="3">
        <f t="shared" si="137"/>
        <v>0.24585000000000001</v>
      </c>
      <c r="BP152" s="3">
        <f t="shared" si="138"/>
        <v>0.37994999999999995</v>
      </c>
      <c r="BQ152" s="3">
        <f t="shared" si="172"/>
        <v>0.71519999999999995</v>
      </c>
      <c r="BR152" s="3">
        <f t="shared" si="173"/>
        <v>1.5197999999999998</v>
      </c>
      <c r="BS152" s="3">
        <f t="shared" si="139"/>
        <v>8.94</v>
      </c>
      <c r="BT152" s="3">
        <f t="shared" si="140"/>
        <v>14.9</v>
      </c>
      <c r="BU152" s="3">
        <f t="shared" si="141"/>
        <v>20.86</v>
      </c>
      <c r="BV152" s="3">
        <f t="shared" si="142"/>
        <v>26.82</v>
      </c>
    </row>
    <row r="153" spans="1:74" x14ac:dyDescent="0.25">
      <c r="A153" s="12">
        <f t="shared" si="116"/>
        <v>75</v>
      </c>
      <c r="B153" s="11">
        <f t="shared" si="117"/>
        <v>75</v>
      </c>
      <c r="C153" s="31"/>
      <c r="D153" s="12">
        <f t="shared" si="118"/>
        <v>75</v>
      </c>
      <c r="E153" s="15">
        <f t="shared" si="119"/>
        <v>18.75</v>
      </c>
      <c r="F153" s="8">
        <f t="shared" si="120"/>
        <v>56.25</v>
      </c>
      <c r="G153" s="31"/>
      <c r="H153" s="12">
        <f t="shared" si="121"/>
        <v>75</v>
      </c>
      <c r="I153" s="9">
        <f t="shared" si="143"/>
        <v>6.12</v>
      </c>
      <c r="J153" s="9">
        <f t="shared" si="122"/>
        <v>18.367499999999996</v>
      </c>
      <c r="K153" s="9">
        <f t="shared" si="123"/>
        <v>50.512500000000003</v>
      </c>
      <c r="L153" s="31"/>
      <c r="M153" s="12">
        <f t="shared" si="124"/>
        <v>75</v>
      </c>
      <c r="N153" s="7">
        <f t="shared" si="125"/>
        <v>3</v>
      </c>
      <c r="O153" s="7">
        <f t="shared" si="126"/>
        <v>9</v>
      </c>
      <c r="P153" s="7">
        <f t="shared" si="127"/>
        <v>24.75</v>
      </c>
      <c r="Q153" s="7">
        <f t="shared" si="128"/>
        <v>38.25</v>
      </c>
      <c r="R153" s="31"/>
      <c r="S153" s="12">
        <f t="shared" si="129"/>
        <v>75</v>
      </c>
      <c r="T153" s="7">
        <f t="shared" si="144"/>
        <v>1.53</v>
      </c>
      <c r="U153" s="7">
        <f t="shared" si="145"/>
        <v>4.59</v>
      </c>
      <c r="V153" s="7">
        <f t="shared" si="146"/>
        <v>12.63</v>
      </c>
      <c r="W153" s="7">
        <f t="shared" si="147"/>
        <v>19.515000000000001</v>
      </c>
      <c r="X153" s="7">
        <f t="shared" si="148"/>
        <v>36.734999999999992</v>
      </c>
      <c r="Z153" s="12">
        <f t="shared" si="130"/>
        <v>75</v>
      </c>
      <c r="AA153" s="7">
        <f t="shared" si="149"/>
        <v>0.75</v>
      </c>
      <c r="AB153" s="7">
        <f t="shared" si="150"/>
        <v>2.25</v>
      </c>
      <c r="AC153" s="7">
        <f t="shared" si="151"/>
        <v>6.1875</v>
      </c>
      <c r="AD153" s="7">
        <f t="shared" si="152"/>
        <v>9.5625</v>
      </c>
      <c r="AE153" s="7">
        <f t="shared" si="153"/>
        <v>18</v>
      </c>
      <c r="AF153" s="7">
        <f t="shared" si="154"/>
        <v>38.25</v>
      </c>
      <c r="AG153" s="23"/>
      <c r="AH153" s="12">
        <f t="shared" si="131"/>
        <v>75</v>
      </c>
      <c r="AI153" s="21">
        <f>0.25*'table CONIFERES'!$AH153/100</f>
        <v>0.1875</v>
      </c>
      <c r="AJ153" s="21">
        <f>0.75*'table CONIFERES'!AH153/100</f>
        <v>0.5625</v>
      </c>
      <c r="AK153" s="21">
        <f>2.06*'table CONIFERES'!AH153/100</f>
        <v>1.5449999999999999</v>
      </c>
      <c r="AL153" s="21">
        <f>3.19*'table CONIFERES'!AH153/100</f>
        <v>2.3925000000000001</v>
      </c>
      <c r="AM153" s="21">
        <f>6*'table CONIFERES'!AH153/100</f>
        <v>4.5</v>
      </c>
      <c r="AN153" s="21">
        <f>12.75*'table CONIFERES'!AH153/100</f>
        <v>9.5625</v>
      </c>
      <c r="AO153" s="21">
        <f>75*'table CONIFERES'!AH153/100</f>
        <v>56.25</v>
      </c>
      <c r="AQ153" s="12">
        <f t="shared" si="132"/>
        <v>75</v>
      </c>
      <c r="AR153" s="21">
        <f t="shared" si="155"/>
        <v>8.2500000000000004E-2</v>
      </c>
      <c r="AS153" s="21">
        <f t="shared" si="156"/>
        <v>0.2475</v>
      </c>
      <c r="AT153" s="21">
        <f t="shared" si="157"/>
        <v>0.69</v>
      </c>
      <c r="AU153" s="21">
        <f t="shared" si="158"/>
        <v>1.0649999999999999</v>
      </c>
      <c r="AV153" s="21">
        <f t="shared" si="159"/>
        <v>2.0024999999999999</v>
      </c>
      <c r="AW153" s="21">
        <f t="shared" si="160"/>
        <v>4.2525000000000004</v>
      </c>
      <c r="AX153" s="21">
        <f t="shared" si="161"/>
        <v>24.997499999999999</v>
      </c>
      <c r="AY153" s="21">
        <f t="shared" si="162"/>
        <v>41.67</v>
      </c>
      <c r="BA153" s="12">
        <f t="shared" si="133"/>
        <v>75</v>
      </c>
      <c r="BB153" s="21">
        <f t="shared" si="163"/>
        <v>4.4999999999999998E-2</v>
      </c>
      <c r="BC153" s="21">
        <f t="shared" si="164"/>
        <v>0.14249999999999999</v>
      </c>
      <c r="BD153" s="21">
        <f t="shared" si="165"/>
        <v>0.39</v>
      </c>
      <c r="BE153" s="21">
        <f t="shared" si="166"/>
        <v>0.6</v>
      </c>
      <c r="BF153" s="21">
        <f t="shared" si="167"/>
        <v>1.125</v>
      </c>
      <c r="BG153" s="21">
        <f t="shared" si="168"/>
        <v>2.3925000000000001</v>
      </c>
      <c r="BH153" s="21">
        <f t="shared" si="169"/>
        <v>14.0625</v>
      </c>
      <c r="BI153" s="21">
        <f t="shared" si="170"/>
        <v>23.4375</v>
      </c>
      <c r="BJ153" s="21">
        <f t="shared" si="171"/>
        <v>32.8125</v>
      </c>
      <c r="BL153" s="12">
        <f t="shared" si="134"/>
        <v>75</v>
      </c>
      <c r="BM153" s="3">
        <f t="shared" si="135"/>
        <v>0.03</v>
      </c>
      <c r="BN153" s="3">
        <f t="shared" si="136"/>
        <v>0.09</v>
      </c>
      <c r="BO153" s="3">
        <f t="shared" si="137"/>
        <v>0.2475</v>
      </c>
      <c r="BP153" s="3">
        <f t="shared" si="138"/>
        <v>0.38250000000000001</v>
      </c>
      <c r="BQ153" s="3">
        <f t="shared" si="172"/>
        <v>0.72</v>
      </c>
      <c r="BR153" s="3">
        <f t="shared" si="173"/>
        <v>1.53</v>
      </c>
      <c r="BS153" s="3">
        <f t="shared" si="139"/>
        <v>9</v>
      </c>
      <c r="BT153" s="3">
        <f t="shared" si="140"/>
        <v>15</v>
      </c>
      <c r="BU153" s="3">
        <f t="shared" si="141"/>
        <v>21</v>
      </c>
      <c r="BV153" s="3">
        <f t="shared" si="142"/>
        <v>27</v>
      </c>
    </row>
    <row r="154" spans="1:74" x14ac:dyDescent="0.25">
      <c r="A154" s="12">
        <f t="shared" si="116"/>
        <v>75.5</v>
      </c>
      <c r="B154" s="11">
        <f t="shared" si="117"/>
        <v>75.5</v>
      </c>
      <c r="C154" s="31"/>
      <c r="D154" s="12">
        <f t="shared" si="118"/>
        <v>75.5</v>
      </c>
      <c r="E154" s="15">
        <f t="shared" si="119"/>
        <v>18.875</v>
      </c>
      <c r="F154" s="8">
        <f t="shared" si="120"/>
        <v>56.625</v>
      </c>
      <c r="G154" s="31"/>
      <c r="H154" s="12">
        <f t="shared" si="121"/>
        <v>75.5</v>
      </c>
      <c r="I154" s="9">
        <f t="shared" si="143"/>
        <v>6.1608000000000001</v>
      </c>
      <c r="J154" s="9">
        <f t="shared" si="122"/>
        <v>18.48995</v>
      </c>
      <c r="K154" s="9">
        <f t="shared" si="123"/>
        <v>50.849249999999991</v>
      </c>
      <c r="L154" s="31"/>
      <c r="M154" s="12">
        <f t="shared" si="124"/>
        <v>75.5</v>
      </c>
      <c r="N154" s="7">
        <f t="shared" si="125"/>
        <v>3.02</v>
      </c>
      <c r="O154" s="7">
        <f t="shared" si="126"/>
        <v>9.06</v>
      </c>
      <c r="P154" s="7">
        <f t="shared" si="127"/>
        <v>24.914999999999999</v>
      </c>
      <c r="Q154" s="7">
        <f t="shared" si="128"/>
        <v>38.505000000000003</v>
      </c>
      <c r="R154" s="31"/>
      <c r="S154" s="12">
        <f t="shared" si="129"/>
        <v>75.5</v>
      </c>
      <c r="T154" s="7">
        <f t="shared" si="144"/>
        <v>1.5402</v>
      </c>
      <c r="U154" s="7">
        <f t="shared" si="145"/>
        <v>4.6205999999999996</v>
      </c>
      <c r="V154" s="7">
        <f t="shared" si="146"/>
        <v>12.7142</v>
      </c>
      <c r="W154" s="7">
        <f t="shared" si="147"/>
        <v>19.645099999999999</v>
      </c>
      <c r="X154" s="7">
        <f t="shared" si="148"/>
        <v>36.979900000000001</v>
      </c>
      <c r="Z154" s="12">
        <f t="shared" si="130"/>
        <v>75.5</v>
      </c>
      <c r="AA154" s="7">
        <f t="shared" si="149"/>
        <v>0.755</v>
      </c>
      <c r="AB154" s="7">
        <f t="shared" si="150"/>
        <v>2.2650000000000001</v>
      </c>
      <c r="AC154" s="7">
        <f t="shared" si="151"/>
        <v>6.2287499999999998</v>
      </c>
      <c r="AD154" s="7">
        <f t="shared" si="152"/>
        <v>9.6262500000000006</v>
      </c>
      <c r="AE154" s="7">
        <f t="shared" si="153"/>
        <v>18.12</v>
      </c>
      <c r="AF154" s="7">
        <f t="shared" si="154"/>
        <v>38.505000000000003</v>
      </c>
      <c r="AG154" s="23"/>
      <c r="AH154" s="12">
        <f t="shared" si="131"/>
        <v>75.5</v>
      </c>
      <c r="AI154" s="21">
        <f>0.25*'table CONIFERES'!$AH154/100</f>
        <v>0.18875</v>
      </c>
      <c r="AJ154" s="21">
        <f>0.75*'table CONIFERES'!AH154/100</f>
        <v>0.56625000000000003</v>
      </c>
      <c r="AK154" s="21">
        <f>2.06*'table CONIFERES'!AH154/100</f>
        <v>1.5552999999999999</v>
      </c>
      <c r="AL154" s="21">
        <f>3.19*'table CONIFERES'!AH154/100</f>
        <v>2.4084500000000002</v>
      </c>
      <c r="AM154" s="21">
        <f>6*'table CONIFERES'!AH154/100</f>
        <v>4.53</v>
      </c>
      <c r="AN154" s="21">
        <f>12.75*'table CONIFERES'!AH154/100</f>
        <v>9.6262500000000006</v>
      </c>
      <c r="AO154" s="21">
        <f>75*'table CONIFERES'!AH154/100</f>
        <v>56.625</v>
      </c>
      <c r="AQ154" s="12">
        <f t="shared" si="132"/>
        <v>75.5</v>
      </c>
      <c r="AR154" s="21">
        <f t="shared" si="155"/>
        <v>8.3049999999999999E-2</v>
      </c>
      <c r="AS154" s="21">
        <f t="shared" si="156"/>
        <v>0.24915000000000004</v>
      </c>
      <c r="AT154" s="21">
        <f t="shared" si="157"/>
        <v>0.69460000000000011</v>
      </c>
      <c r="AU154" s="21">
        <f t="shared" si="158"/>
        <v>1.0720999999999998</v>
      </c>
      <c r="AV154" s="21">
        <f t="shared" si="159"/>
        <v>2.0158499999999999</v>
      </c>
      <c r="AW154" s="21">
        <f t="shared" si="160"/>
        <v>4.28085</v>
      </c>
      <c r="AX154" s="21">
        <f t="shared" si="161"/>
        <v>25.164149999999999</v>
      </c>
      <c r="AY154" s="21">
        <f t="shared" si="162"/>
        <v>41.947800000000001</v>
      </c>
      <c r="BA154" s="12">
        <f t="shared" si="133"/>
        <v>75.5</v>
      </c>
      <c r="BB154" s="21">
        <f t="shared" si="163"/>
        <v>4.53E-2</v>
      </c>
      <c r="BC154" s="21">
        <f t="shared" si="164"/>
        <v>0.14344999999999999</v>
      </c>
      <c r="BD154" s="21">
        <f t="shared" si="165"/>
        <v>0.3926</v>
      </c>
      <c r="BE154" s="21">
        <f t="shared" si="166"/>
        <v>0.60400000000000009</v>
      </c>
      <c r="BF154" s="21">
        <f t="shared" si="167"/>
        <v>1.1325000000000001</v>
      </c>
      <c r="BG154" s="21">
        <f t="shared" si="168"/>
        <v>2.4084500000000002</v>
      </c>
      <c r="BH154" s="21">
        <f t="shared" si="169"/>
        <v>14.15625</v>
      </c>
      <c r="BI154" s="21">
        <f t="shared" si="170"/>
        <v>23.59375</v>
      </c>
      <c r="BJ154" s="21">
        <f t="shared" si="171"/>
        <v>33.03125</v>
      </c>
      <c r="BL154" s="12">
        <f t="shared" si="134"/>
        <v>75.5</v>
      </c>
      <c r="BM154" s="3">
        <f t="shared" si="135"/>
        <v>3.0200000000000001E-2</v>
      </c>
      <c r="BN154" s="3">
        <f t="shared" si="136"/>
        <v>9.06E-2</v>
      </c>
      <c r="BO154" s="3">
        <f t="shared" si="137"/>
        <v>0.24915000000000004</v>
      </c>
      <c r="BP154" s="3">
        <f t="shared" si="138"/>
        <v>0.38505</v>
      </c>
      <c r="BQ154" s="3">
        <f t="shared" si="172"/>
        <v>0.7248</v>
      </c>
      <c r="BR154" s="3">
        <f t="shared" si="173"/>
        <v>1.5402</v>
      </c>
      <c r="BS154" s="3">
        <f t="shared" si="139"/>
        <v>9.06</v>
      </c>
      <c r="BT154" s="3">
        <f t="shared" si="140"/>
        <v>15.1</v>
      </c>
      <c r="BU154" s="3">
        <f t="shared" si="141"/>
        <v>21.14</v>
      </c>
      <c r="BV154" s="3">
        <f t="shared" si="142"/>
        <v>27.18</v>
      </c>
    </row>
    <row r="155" spans="1:74" x14ac:dyDescent="0.25">
      <c r="A155" s="12">
        <f t="shared" si="116"/>
        <v>76</v>
      </c>
      <c r="B155" s="11">
        <f t="shared" si="117"/>
        <v>76</v>
      </c>
      <c r="C155" s="31"/>
      <c r="D155" s="12">
        <f t="shared" si="118"/>
        <v>76</v>
      </c>
      <c r="E155" s="15">
        <f t="shared" si="119"/>
        <v>19</v>
      </c>
      <c r="F155" s="8">
        <f t="shared" si="120"/>
        <v>57</v>
      </c>
      <c r="G155" s="31"/>
      <c r="H155" s="12">
        <f t="shared" si="121"/>
        <v>76</v>
      </c>
      <c r="I155" s="9">
        <f t="shared" si="143"/>
        <v>6.2016</v>
      </c>
      <c r="J155" s="9">
        <f t="shared" si="122"/>
        <v>18.612399999999997</v>
      </c>
      <c r="K155" s="9">
        <f t="shared" si="123"/>
        <v>51.185999999999993</v>
      </c>
      <c r="L155" s="31"/>
      <c r="M155" s="12">
        <f t="shared" si="124"/>
        <v>76</v>
      </c>
      <c r="N155" s="7">
        <f t="shared" si="125"/>
        <v>3.04</v>
      </c>
      <c r="O155" s="7">
        <f t="shared" si="126"/>
        <v>9.1199999999999992</v>
      </c>
      <c r="P155" s="7">
        <f t="shared" si="127"/>
        <v>25.08</v>
      </c>
      <c r="Q155" s="7">
        <f t="shared" si="128"/>
        <v>38.76</v>
      </c>
      <c r="R155" s="31"/>
      <c r="S155" s="12">
        <f t="shared" si="129"/>
        <v>76</v>
      </c>
      <c r="T155" s="7">
        <f t="shared" si="144"/>
        <v>1.5504</v>
      </c>
      <c r="U155" s="7">
        <f t="shared" si="145"/>
        <v>4.6512000000000002</v>
      </c>
      <c r="V155" s="7">
        <f t="shared" si="146"/>
        <v>12.798399999999999</v>
      </c>
      <c r="W155" s="7">
        <f t="shared" si="147"/>
        <v>19.775199999999998</v>
      </c>
      <c r="X155" s="7">
        <f t="shared" si="148"/>
        <v>37.224799999999995</v>
      </c>
      <c r="Z155" s="12">
        <f t="shared" si="130"/>
        <v>76</v>
      </c>
      <c r="AA155" s="7">
        <f t="shared" si="149"/>
        <v>0.76</v>
      </c>
      <c r="AB155" s="7">
        <f t="shared" si="150"/>
        <v>2.2799999999999998</v>
      </c>
      <c r="AC155" s="7">
        <f t="shared" si="151"/>
        <v>6.27</v>
      </c>
      <c r="AD155" s="7">
        <f t="shared" si="152"/>
        <v>9.69</v>
      </c>
      <c r="AE155" s="7">
        <f t="shared" si="153"/>
        <v>18.239999999999998</v>
      </c>
      <c r="AF155" s="7">
        <f t="shared" si="154"/>
        <v>38.76</v>
      </c>
      <c r="AG155" s="23"/>
      <c r="AH155" s="12">
        <f t="shared" si="131"/>
        <v>76</v>
      </c>
      <c r="AI155" s="21">
        <f>0.25*'table CONIFERES'!$AH155/100</f>
        <v>0.19</v>
      </c>
      <c r="AJ155" s="21">
        <f>0.75*'table CONIFERES'!AH155/100</f>
        <v>0.56999999999999995</v>
      </c>
      <c r="AK155" s="21">
        <f>2.06*'table CONIFERES'!AH155/100</f>
        <v>1.5656000000000001</v>
      </c>
      <c r="AL155" s="21">
        <f>3.19*'table CONIFERES'!AH155/100</f>
        <v>2.4243999999999999</v>
      </c>
      <c r="AM155" s="21">
        <f>6*'table CONIFERES'!AH155/100</f>
        <v>4.5599999999999996</v>
      </c>
      <c r="AN155" s="21">
        <f>12.75*'table CONIFERES'!AH155/100</f>
        <v>9.69</v>
      </c>
      <c r="AO155" s="21">
        <f>75*'table CONIFERES'!AH155/100</f>
        <v>57</v>
      </c>
      <c r="AQ155" s="12">
        <f t="shared" si="132"/>
        <v>76</v>
      </c>
      <c r="AR155" s="21">
        <f t="shared" si="155"/>
        <v>8.3599999999999994E-2</v>
      </c>
      <c r="AS155" s="21">
        <f t="shared" si="156"/>
        <v>0.25080000000000002</v>
      </c>
      <c r="AT155" s="21">
        <f t="shared" si="157"/>
        <v>0.69920000000000004</v>
      </c>
      <c r="AU155" s="21">
        <f t="shared" si="158"/>
        <v>1.0791999999999999</v>
      </c>
      <c r="AV155" s="21">
        <f t="shared" si="159"/>
        <v>2.0291999999999999</v>
      </c>
      <c r="AW155" s="21">
        <f t="shared" si="160"/>
        <v>4.3092000000000006</v>
      </c>
      <c r="AX155" s="21">
        <f t="shared" si="161"/>
        <v>25.3308</v>
      </c>
      <c r="AY155" s="21">
        <f t="shared" si="162"/>
        <v>42.225600000000007</v>
      </c>
      <c r="BA155" s="12">
        <f t="shared" si="133"/>
        <v>76</v>
      </c>
      <c r="BB155" s="21">
        <f t="shared" si="163"/>
        <v>4.5599999999999995E-2</v>
      </c>
      <c r="BC155" s="21">
        <f t="shared" si="164"/>
        <v>0.1444</v>
      </c>
      <c r="BD155" s="21">
        <f t="shared" si="165"/>
        <v>0.39520000000000005</v>
      </c>
      <c r="BE155" s="21">
        <f t="shared" si="166"/>
        <v>0.6080000000000001</v>
      </c>
      <c r="BF155" s="21">
        <f t="shared" si="167"/>
        <v>1.1399999999999999</v>
      </c>
      <c r="BG155" s="21">
        <f t="shared" si="168"/>
        <v>2.4243999999999999</v>
      </c>
      <c r="BH155" s="21">
        <f t="shared" si="169"/>
        <v>14.25</v>
      </c>
      <c r="BI155" s="21">
        <f t="shared" si="170"/>
        <v>23.75</v>
      </c>
      <c r="BJ155" s="21">
        <f t="shared" si="171"/>
        <v>33.25</v>
      </c>
      <c r="BL155" s="12">
        <f t="shared" si="134"/>
        <v>76</v>
      </c>
      <c r="BM155" s="3">
        <f t="shared" si="135"/>
        <v>3.04E-2</v>
      </c>
      <c r="BN155" s="3">
        <f t="shared" si="136"/>
        <v>9.1199999999999989E-2</v>
      </c>
      <c r="BO155" s="3">
        <f t="shared" si="137"/>
        <v>0.25080000000000002</v>
      </c>
      <c r="BP155" s="3">
        <f t="shared" si="138"/>
        <v>0.3876</v>
      </c>
      <c r="BQ155" s="3">
        <f t="shared" si="172"/>
        <v>0.72959999999999992</v>
      </c>
      <c r="BR155" s="3">
        <f t="shared" si="173"/>
        <v>1.5504</v>
      </c>
      <c r="BS155" s="3">
        <f t="shared" si="139"/>
        <v>9.1199999999999992</v>
      </c>
      <c r="BT155" s="3">
        <f t="shared" si="140"/>
        <v>15.2</v>
      </c>
      <c r="BU155" s="3">
        <f t="shared" si="141"/>
        <v>21.28</v>
      </c>
      <c r="BV155" s="3">
        <f t="shared" si="142"/>
        <v>27.36</v>
      </c>
    </row>
    <row r="156" spans="1:74" x14ac:dyDescent="0.25">
      <c r="A156" s="12">
        <f t="shared" si="116"/>
        <v>76.5</v>
      </c>
      <c r="B156" s="11">
        <f t="shared" si="117"/>
        <v>76.5</v>
      </c>
      <c r="C156" s="31"/>
      <c r="D156" s="12">
        <f t="shared" si="118"/>
        <v>76.5</v>
      </c>
      <c r="E156" s="15">
        <f t="shared" si="119"/>
        <v>19.125</v>
      </c>
      <c r="F156" s="8">
        <f t="shared" si="120"/>
        <v>57.375</v>
      </c>
      <c r="G156" s="31"/>
      <c r="H156" s="12">
        <f t="shared" si="121"/>
        <v>76.5</v>
      </c>
      <c r="I156" s="9">
        <f t="shared" si="143"/>
        <v>6.2423999999999999</v>
      </c>
      <c r="J156" s="9">
        <f t="shared" si="122"/>
        <v>18.734849999999998</v>
      </c>
      <c r="K156" s="9">
        <f t="shared" si="123"/>
        <v>51.522749999999995</v>
      </c>
      <c r="L156" s="31"/>
      <c r="M156" s="12">
        <f t="shared" si="124"/>
        <v>76.5</v>
      </c>
      <c r="N156" s="7">
        <f t="shared" si="125"/>
        <v>3.06</v>
      </c>
      <c r="O156" s="7">
        <f t="shared" si="126"/>
        <v>9.18</v>
      </c>
      <c r="P156" s="7">
        <f t="shared" si="127"/>
        <v>25.245000000000001</v>
      </c>
      <c r="Q156" s="7">
        <f t="shared" si="128"/>
        <v>39.015000000000001</v>
      </c>
      <c r="R156" s="31"/>
      <c r="S156" s="12">
        <f t="shared" si="129"/>
        <v>76.5</v>
      </c>
      <c r="T156" s="7">
        <f t="shared" si="144"/>
        <v>1.5606</v>
      </c>
      <c r="U156" s="7">
        <f t="shared" si="145"/>
        <v>4.6818</v>
      </c>
      <c r="V156" s="7">
        <f t="shared" si="146"/>
        <v>12.8826</v>
      </c>
      <c r="W156" s="7">
        <f t="shared" si="147"/>
        <v>19.9053</v>
      </c>
      <c r="X156" s="7">
        <f t="shared" si="148"/>
        <v>37.469699999999996</v>
      </c>
      <c r="Z156" s="12">
        <f t="shared" si="130"/>
        <v>76.5</v>
      </c>
      <c r="AA156" s="7">
        <f t="shared" si="149"/>
        <v>0.76500000000000001</v>
      </c>
      <c r="AB156" s="7">
        <f t="shared" si="150"/>
        <v>2.2949999999999999</v>
      </c>
      <c r="AC156" s="7">
        <f t="shared" si="151"/>
        <v>6.3112500000000002</v>
      </c>
      <c r="AD156" s="7">
        <f t="shared" si="152"/>
        <v>9.7537500000000001</v>
      </c>
      <c r="AE156" s="7">
        <f t="shared" si="153"/>
        <v>18.36</v>
      </c>
      <c r="AF156" s="7">
        <f t="shared" si="154"/>
        <v>39.015000000000001</v>
      </c>
      <c r="AG156" s="23"/>
      <c r="AH156" s="12">
        <f t="shared" si="131"/>
        <v>76.5</v>
      </c>
      <c r="AI156" s="21">
        <f>0.25*'table CONIFERES'!$AH156/100</f>
        <v>0.19125</v>
      </c>
      <c r="AJ156" s="21">
        <f>0.75*'table CONIFERES'!AH156/100</f>
        <v>0.57374999999999998</v>
      </c>
      <c r="AK156" s="21">
        <f>2.06*'table CONIFERES'!AH156/100</f>
        <v>1.5759000000000001</v>
      </c>
      <c r="AL156" s="21">
        <f>3.19*'table CONIFERES'!AH156/100</f>
        <v>2.44035</v>
      </c>
      <c r="AM156" s="21">
        <f>6*'table CONIFERES'!AH156/100</f>
        <v>4.59</v>
      </c>
      <c r="AN156" s="21">
        <f>12.75*'table CONIFERES'!AH156/100</f>
        <v>9.7537500000000001</v>
      </c>
      <c r="AO156" s="21">
        <f>75*'table CONIFERES'!AH156/100</f>
        <v>57.375</v>
      </c>
      <c r="AQ156" s="12">
        <f t="shared" si="132"/>
        <v>76.5</v>
      </c>
      <c r="AR156" s="21">
        <f t="shared" si="155"/>
        <v>8.4150000000000003E-2</v>
      </c>
      <c r="AS156" s="21">
        <f t="shared" si="156"/>
        <v>0.25245000000000001</v>
      </c>
      <c r="AT156" s="21">
        <f t="shared" si="157"/>
        <v>0.70380000000000009</v>
      </c>
      <c r="AU156" s="21">
        <f t="shared" si="158"/>
        <v>1.0863</v>
      </c>
      <c r="AV156" s="21">
        <f t="shared" si="159"/>
        <v>2.0425499999999999</v>
      </c>
      <c r="AW156" s="21">
        <f t="shared" si="160"/>
        <v>4.3375500000000002</v>
      </c>
      <c r="AX156" s="21">
        <f t="shared" si="161"/>
        <v>25.497450000000001</v>
      </c>
      <c r="AY156" s="21">
        <f t="shared" si="162"/>
        <v>42.503399999999999</v>
      </c>
      <c r="BA156" s="12">
        <f t="shared" si="133"/>
        <v>76.5</v>
      </c>
      <c r="BB156" s="21">
        <f t="shared" si="163"/>
        <v>4.5899999999999996E-2</v>
      </c>
      <c r="BC156" s="21">
        <f t="shared" si="164"/>
        <v>0.14535000000000001</v>
      </c>
      <c r="BD156" s="21">
        <f t="shared" si="165"/>
        <v>0.39779999999999999</v>
      </c>
      <c r="BE156" s="21">
        <f t="shared" si="166"/>
        <v>0.61199999999999999</v>
      </c>
      <c r="BF156" s="21">
        <f t="shared" si="167"/>
        <v>1.1475</v>
      </c>
      <c r="BG156" s="21">
        <f t="shared" si="168"/>
        <v>2.44035</v>
      </c>
      <c r="BH156" s="21">
        <f t="shared" si="169"/>
        <v>14.34375</v>
      </c>
      <c r="BI156" s="21">
        <f t="shared" si="170"/>
        <v>23.90625</v>
      </c>
      <c r="BJ156" s="21">
        <f t="shared" si="171"/>
        <v>33.46875</v>
      </c>
      <c r="BL156" s="12">
        <f t="shared" si="134"/>
        <v>76.5</v>
      </c>
      <c r="BM156" s="3">
        <f t="shared" si="135"/>
        <v>3.0600000000000002E-2</v>
      </c>
      <c r="BN156" s="3">
        <f t="shared" si="136"/>
        <v>9.1799999999999993E-2</v>
      </c>
      <c r="BO156" s="3">
        <f t="shared" si="137"/>
        <v>0.25245000000000001</v>
      </c>
      <c r="BP156" s="3">
        <f t="shared" si="138"/>
        <v>0.39015</v>
      </c>
      <c r="BQ156" s="3">
        <f t="shared" si="172"/>
        <v>0.73439999999999994</v>
      </c>
      <c r="BR156" s="3">
        <f t="shared" si="173"/>
        <v>1.5606</v>
      </c>
      <c r="BS156" s="3">
        <f t="shared" si="139"/>
        <v>9.18</v>
      </c>
      <c r="BT156" s="3">
        <f t="shared" si="140"/>
        <v>15.3</v>
      </c>
      <c r="BU156" s="3">
        <f t="shared" si="141"/>
        <v>21.42</v>
      </c>
      <c r="BV156" s="3">
        <f t="shared" si="142"/>
        <v>27.54</v>
      </c>
    </row>
    <row r="157" spans="1:74" x14ac:dyDescent="0.25">
      <c r="A157" s="12">
        <f t="shared" si="116"/>
        <v>77</v>
      </c>
      <c r="B157" s="11">
        <f t="shared" si="117"/>
        <v>77</v>
      </c>
      <c r="C157" s="31"/>
      <c r="D157" s="12">
        <f t="shared" si="118"/>
        <v>77</v>
      </c>
      <c r="E157" s="15">
        <f t="shared" si="119"/>
        <v>19.25</v>
      </c>
      <c r="F157" s="8">
        <f t="shared" si="120"/>
        <v>57.75</v>
      </c>
      <c r="G157" s="31"/>
      <c r="H157" s="12">
        <f t="shared" si="121"/>
        <v>77</v>
      </c>
      <c r="I157" s="9">
        <f t="shared" si="143"/>
        <v>6.2832000000000008</v>
      </c>
      <c r="J157" s="9">
        <f t="shared" si="122"/>
        <v>18.857299999999999</v>
      </c>
      <c r="K157" s="9">
        <f t="shared" si="123"/>
        <v>51.859499999999997</v>
      </c>
      <c r="L157" s="31"/>
      <c r="M157" s="12">
        <f t="shared" si="124"/>
        <v>77</v>
      </c>
      <c r="N157" s="7">
        <f t="shared" si="125"/>
        <v>3.08</v>
      </c>
      <c r="O157" s="7">
        <f t="shared" si="126"/>
        <v>9.24</v>
      </c>
      <c r="P157" s="7">
        <f t="shared" si="127"/>
        <v>25.41</v>
      </c>
      <c r="Q157" s="7">
        <f t="shared" si="128"/>
        <v>39.270000000000003</v>
      </c>
      <c r="R157" s="31"/>
      <c r="S157" s="12">
        <f t="shared" si="129"/>
        <v>77</v>
      </c>
      <c r="T157" s="7">
        <f t="shared" si="144"/>
        <v>1.5708000000000002</v>
      </c>
      <c r="U157" s="7">
        <f t="shared" si="145"/>
        <v>4.7123999999999997</v>
      </c>
      <c r="V157" s="7">
        <f t="shared" si="146"/>
        <v>12.966800000000001</v>
      </c>
      <c r="W157" s="7">
        <f t="shared" si="147"/>
        <v>20.035399999999999</v>
      </c>
      <c r="X157" s="7">
        <f t="shared" si="148"/>
        <v>37.714599999999997</v>
      </c>
      <c r="Z157" s="12">
        <f t="shared" si="130"/>
        <v>77</v>
      </c>
      <c r="AA157" s="7">
        <f t="shared" si="149"/>
        <v>0.77</v>
      </c>
      <c r="AB157" s="7">
        <f t="shared" si="150"/>
        <v>2.31</v>
      </c>
      <c r="AC157" s="7">
        <f t="shared" si="151"/>
        <v>6.3525</v>
      </c>
      <c r="AD157" s="7">
        <f t="shared" si="152"/>
        <v>9.8175000000000008</v>
      </c>
      <c r="AE157" s="7">
        <f t="shared" si="153"/>
        <v>18.48</v>
      </c>
      <c r="AF157" s="7">
        <f t="shared" si="154"/>
        <v>39.270000000000003</v>
      </c>
      <c r="AG157" s="23"/>
      <c r="AH157" s="12">
        <f t="shared" si="131"/>
        <v>77</v>
      </c>
      <c r="AI157" s="21">
        <f>0.25*'table CONIFERES'!$AH157/100</f>
        <v>0.1925</v>
      </c>
      <c r="AJ157" s="21">
        <f>0.75*'table CONIFERES'!AH157/100</f>
        <v>0.57750000000000001</v>
      </c>
      <c r="AK157" s="21">
        <f>2.06*'table CONIFERES'!AH157/100</f>
        <v>1.5862000000000001</v>
      </c>
      <c r="AL157" s="21">
        <f>3.19*'table CONIFERES'!AH157/100</f>
        <v>2.4563000000000001</v>
      </c>
      <c r="AM157" s="21">
        <f>6*'table CONIFERES'!AH157/100</f>
        <v>4.62</v>
      </c>
      <c r="AN157" s="21">
        <f>12.75*'table CONIFERES'!AH157/100</f>
        <v>9.8175000000000008</v>
      </c>
      <c r="AO157" s="21">
        <f>75*'table CONIFERES'!AH157/100</f>
        <v>57.75</v>
      </c>
      <c r="AQ157" s="12">
        <f t="shared" si="132"/>
        <v>77</v>
      </c>
      <c r="AR157" s="21">
        <f t="shared" si="155"/>
        <v>8.4700000000000011E-2</v>
      </c>
      <c r="AS157" s="21">
        <f t="shared" si="156"/>
        <v>0.25409999999999999</v>
      </c>
      <c r="AT157" s="21">
        <f t="shared" si="157"/>
        <v>0.70840000000000003</v>
      </c>
      <c r="AU157" s="21">
        <f t="shared" si="158"/>
        <v>1.0933999999999999</v>
      </c>
      <c r="AV157" s="21">
        <f t="shared" si="159"/>
        <v>2.0558999999999998</v>
      </c>
      <c r="AW157" s="21">
        <f t="shared" si="160"/>
        <v>4.3658999999999999</v>
      </c>
      <c r="AX157" s="21">
        <f t="shared" si="161"/>
        <v>25.664099999999998</v>
      </c>
      <c r="AY157" s="21">
        <f t="shared" si="162"/>
        <v>42.781199999999998</v>
      </c>
      <c r="BA157" s="12">
        <f t="shared" si="133"/>
        <v>77</v>
      </c>
      <c r="BB157" s="21">
        <f t="shared" si="163"/>
        <v>4.6199999999999998E-2</v>
      </c>
      <c r="BC157" s="21">
        <f t="shared" si="164"/>
        <v>0.14630000000000001</v>
      </c>
      <c r="BD157" s="21">
        <f t="shared" si="165"/>
        <v>0.40039999999999998</v>
      </c>
      <c r="BE157" s="21">
        <f t="shared" si="166"/>
        <v>0.61599999999999999</v>
      </c>
      <c r="BF157" s="21">
        <f t="shared" si="167"/>
        <v>1.155</v>
      </c>
      <c r="BG157" s="21">
        <f t="shared" si="168"/>
        <v>2.4563000000000001</v>
      </c>
      <c r="BH157" s="21">
        <f t="shared" si="169"/>
        <v>14.4375</v>
      </c>
      <c r="BI157" s="21">
        <f t="shared" si="170"/>
        <v>24.0625</v>
      </c>
      <c r="BJ157" s="21">
        <f t="shared" si="171"/>
        <v>33.6875</v>
      </c>
      <c r="BL157" s="12">
        <f t="shared" si="134"/>
        <v>77</v>
      </c>
      <c r="BM157" s="3">
        <f t="shared" si="135"/>
        <v>3.0800000000000001E-2</v>
      </c>
      <c r="BN157" s="3">
        <f t="shared" si="136"/>
        <v>9.2399999999999996E-2</v>
      </c>
      <c r="BO157" s="3">
        <f t="shared" si="137"/>
        <v>0.25409999999999999</v>
      </c>
      <c r="BP157" s="3">
        <f t="shared" si="138"/>
        <v>0.39270000000000005</v>
      </c>
      <c r="BQ157" s="3">
        <f t="shared" si="172"/>
        <v>0.73919999999999997</v>
      </c>
      <c r="BR157" s="3">
        <f t="shared" si="173"/>
        <v>1.5708000000000002</v>
      </c>
      <c r="BS157" s="3">
        <f t="shared" si="139"/>
        <v>9.24</v>
      </c>
      <c r="BT157" s="3">
        <f t="shared" si="140"/>
        <v>15.4</v>
      </c>
      <c r="BU157" s="3">
        <f t="shared" si="141"/>
        <v>21.56</v>
      </c>
      <c r="BV157" s="3">
        <f t="shared" si="142"/>
        <v>27.72</v>
      </c>
    </row>
    <row r="158" spans="1:74" x14ac:dyDescent="0.25">
      <c r="A158" s="12">
        <f t="shared" si="116"/>
        <v>77.5</v>
      </c>
      <c r="B158" s="11">
        <f t="shared" si="117"/>
        <v>77.5</v>
      </c>
      <c r="C158" s="31"/>
      <c r="D158" s="12">
        <f t="shared" si="118"/>
        <v>77.5</v>
      </c>
      <c r="E158" s="15">
        <f t="shared" si="119"/>
        <v>19.375</v>
      </c>
      <c r="F158" s="8">
        <f t="shared" si="120"/>
        <v>58.125</v>
      </c>
      <c r="G158" s="31"/>
      <c r="H158" s="12">
        <f t="shared" si="121"/>
        <v>77.5</v>
      </c>
      <c r="I158" s="9">
        <f t="shared" si="143"/>
        <v>6.3239999999999998</v>
      </c>
      <c r="J158" s="9">
        <f t="shared" si="122"/>
        <v>18.979749999999999</v>
      </c>
      <c r="K158" s="9">
        <f t="shared" si="123"/>
        <v>52.196249999999999</v>
      </c>
      <c r="L158" s="31"/>
      <c r="M158" s="12">
        <f t="shared" si="124"/>
        <v>77.5</v>
      </c>
      <c r="N158" s="7">
        <f t="shared" si="125"/>
        <v>3.1</v>
      </c>
      <c r="O158" s="7">
        <f t="shared" si="126"/>
        <v>9.3000000000000007</v>
      </c>
      <c r="P158" s="7">
        <f t="shared" si="127"/>
        <v>25.574999999999999</v>
      </c>
      <c r="Q158" s="7">
        <f t="shared" si="128"/>
        <v>39.524999999999999</v>
      </c>
      <c r="R158" s="31"/>
      <c r="S158" s="12">
        <f t="shared" si="129"/>
        <v>77.5</v>
      </c>
      <c r="T158" s="7">
        <f t="shared" si="144"/>
        <v>1.581</v>
      </c>
      <c r="U158" s="7">
        <f t="shared" si="145"/>
        <v>4.7430000000000003</v>
      </c>
      <c r="V158" s="7">
        <f t="shared" si="146"/>
        <v>13.050999999999998</v>
      </c>
      <c r="W158" s="7">
        <f t="shared" si="147"/>
        <v>20.165499999999998</v>
      </c>
      <c r="X158" s="7">
        <f t="shared" si="148"/>
        <v>37.959499999999998</v>
      </c>
      <c r="Z158" s="12">
        <f t="shared" si="130"/>
        <v>77.5</v>
      </c>
      <c r="AA158" s="7">
        <f t="shared" si="149"/>
        <v>0.77500000000000002</v>
      </c>
      <c r="AB158" s="7">
        <f t="shared" si="150"/>
        <v>2.3250000000000002</v>
      </c>
      <c r="AC158" s="7">
        <f t="shared" si="151"/>
        <v>6.3937499999999998</v>
      </c>
      <c r="AD158" s="7">
        <f t="shared" si="152"/>
        <v>9.8812499999999996</v>
      </c>
      <c r="AE158" s="7">
        <f t="shared" si="153"/>
        <v>18.600000000000001</v>
      </c>
      <c r="AF158" s="7">
        <f t="shared" si="154"/>
        <v>39.524999999999999</v>
      </c>
      <c r="AG158" s="23"/>
      <c r="AH158" s="12">
        <f t="shared" si="131"/>
        <v>77.5</v>
      </c>
      <c r="AI158" s="21">
        <f>0.25*'table CONIFERES'!$AH158/100</f>
        <v>0.19375000000000001</v>
      </c>
      <c r="AJ158" s="21">
        <f>0.75*'table CONIFERES'!AH158/100</f>
        <v>0.58125000000000004</v>
      </c>
      <c r="AK158" s="21">
        <f>2.06*'table CONIFERES'!AH158/100</f>
        <v>1.5965</v>
      </c>
      <c r="AL158" s="21">
        <f>3.19*'table CONIFERES'!AH158/100</f>
        <v>2.4722499999999998</v>
      </c>
      <c r="AM158" s="21">
        <f>6*'table CONIFERES'!AH158/100</f>
        <v>4.6500000000000004</v>
      </c>
      <c r="AN158" s="21">
        <f>12.75*'table CONIFERES'!AH158/100</f>
        <v>9.8812499999999996</v>
      </c>
      <c r="AO158" s="21">
        <f>75*'table CONIFERES'!AH158/100</f>
        <v>58.125</v>
      </c>
      <c r="AQ158" s="12">
        <f t="shared" si="132"/>
        <v>77.5</v>
      </c>
      <c r="AR158" s="21">
        <f t="shared" si="155"/>
        <v>8.5250000000000006E-2</v>
      </c>
      <c r="AS158" s="21">
        <f t="shared" si="156"/>
        <v>0.25575000000000003</v>
      </c>
      <c r="AT158" s="21">
        <f t="shared" si="157"/>
        <v>0.71299999999999997</v>
      </c>
      <c r="AU158" s="21">
        <f t="shared" si="158"/>
        <v>1.1005</v>
      </c>
      <c r="AV158" s="21">
        <f t="shared" si="159"/>
        <v>2.0692499999999998</v>
      </c>
      <c r="AW158" s="21">
        <f t="shared" si="160"/>
        <v>4.3942500000000004</v>
      </c>
      <c r="AX158" s="21">
        <f t="shared" si="161"/>
        <v>25.830749999999998</v>
      </c>
      <c r="AY158" s="21">
        <f t="shared" si="162"/>
        <v>43.059000000000005</v>
      </c>
      <c r="BA158" s="12">
        <f t="shared" si="133"/>
        <v>77.5</v>
      </c>
      <c r="BB158" s="21">
        <f t="shared" si="163"/>
        <v>4.6499999999999993E-2</v>
      </c>
      <c r="BC158" s="21">
        <f t="shared" si="164"/>
        <v>0.14724999999999999</v>
      </c>
      <c r="BD158" s="21">
        <f t="shared" si="165"/>
        <v>0.40300000000000002</v>
      </c>
      <c r="BE158" s="21">
        <f t="shared" si="166"/>
        <v>0.62</v>
      </c>
      <c r="BF158" s="21">
        <f t="shared" si="167"/>
        <v>1.1625000000000001</v>
      </c>
      <c r="BG158" s="21">
        <f t="shared" si="168"/>
        <v>2.4722499999999998</v>
      </c>
      <c r="BH158" s="21">
        <f t="shared" si="169"/>
        <v>14.53125</v>
      </c>
      <c r="BI158" s="21">
        <f t="shared" si="170"/>
        <v>24.21875</v>
      </c>
      <c r="BJ158" s="21">
        <f t="shared" si="171"/>
        <v>33.90625</v>
      </c>
      <c r="BL158" s="12">
        <f t="shared" si="134"/>
        <v>77.5</v>
      </c>
      <c r="BM158" s="3">
        <f t="shared" si="135"/>
        <v>3.1E-2</v>
      </c>
      <c r="BN158" s="3">
        <f t="shared" si="136"/>
        <v>9.2999999999999985E-2</v>
      </c>
      <c r="BO158" s="3">
        <f t="shared" si="137"/>
        <v>0.25575000000000003</v>
      </c>
      <c r="BP158" s="3">
        <f t="shared" si="138"/>
        <v>0.39524999999999999</v>
      </c>
      <c r="BQ158" s="3">
        <f t="shared" si="172"/>
        <v>0.74399999999999988</v>
      </c>
      <c r="BR158" s="3">
        <f t="shared" si="173"/>
        <v>1.581</v>
      </c>
      <c r="BS158" s="3">
        <f t="shared" si="139"/>
        <v>9.3000000000000007</v>
      </c>
      <c r="BT158" s="3">
        <f t="shared" si="140"/>
        <v>15.5</v>
      </c>
      <c r="BU158" s="3">
        <f t="shared" si="141"/>
        <v>21.7</v>
      </c>
      <c r="BV158" s="3">
        <f t="shared" si="142"/>
        <v>27.9</v>
      </c>
    </row>
    <row r="159" spans="1:74" x14ac:dyDescent="0.25">
      <c r="A159" s="12">
        <f t="shared" si="116"/>
        <v>78</v>
      </c>
      <c r="B159" s="11">
        <f t="shared" si="117"/>
        <v>78</v>
      </c>
      <c r="C159" s="31"/>
      <c r="D159" s="12">
        <f t="shared" si="118"/>
        <v>78</v>
      </c>
      <c r="E159" s="15">
        <f t="shared" si="119"/>
        <v>19.5</v>
      </c>
      <c r="F159" s="8">
        <f t="shared" si="120"/>
        <v>58.5</v>
      </c>
      <c r="G159" s="31"/>
      <c r="H159" s="12">
        <f t="shared" si="121"/>
        <v>78</v>
      </c>
      <c r="I159" s="9">
        <f t="shared" si="143"/>
        <v>6.3647999999999998</v>
      </c>
      <c r="J159" s="9">
        <f t="shared" si="122"/>
        <v>19.102199999999996</v>
      </c>
      <c r="K159" s="9">
        <f t="shared" si="123"/>
        <v>52.532999999999994</v>
      </c>
      <c r="L159" s="31"/>
      <c r="M159" s="12">
        <f t="shared" si="124"/>
        <v>78</v>
      </c>
      <c r="N159" s="7">
        <f t="shared" si="125"/>
        <v>3.12</v>
      </c>
      <c r="O159" s="7">
        <f t="shared" si="126"/>
        <v>9.36</v>
      </c>
      <c r="P159" s="7">
        <f t="shared" si="127"/>
        <v>25.74</v>
      </c>
      <c r="Q159" s="7">
        <f t="shared" si="128"/>
        <v>39.78</v>
      </c>
      <c r="R159" s="31"/>
      <c r="S159" s="12">
        <f t="shared" si="129"/>
        <v>78</v>
      </c>
      <c r="T159" s="7">
        <f t="shared" si="144"/>
        <v>1.5911999999999999</v>
      </c>
      <c r="U159" s="7">
        <f t="shared" si="145"/>
        <v>4.7736000000000001</v>
      </c>
      <c r="V159" s="7">
        <f t="shared" si="146"/>
        <v>13.135199999999999</v>
      </c>
      <c r="W159" s="7">
        <f t="shared" si="147"/>
        <v>20.2956</v>
      </c>
      <c r="X159" s="7">
        <f t="shared" si="148"/>
        <v>38.204399999999993</v>
      </c>
      <c r="Z159" s="12">
        <f t="shared" si="130"/>
        <v>78</v>
      </c>
      <c r="AA159" s="7">
        <f t="shared" si="149"/>
        <v>0.78</v>
      </c>
      <c r="AB159" s="7">
        <f t="shared" si="150"/>
        <v>2.34</v>
      </c>
      <c r="AC159" s="7">
        <f t="shared" si="151"/>
        <v>6.4349999999999996</v>
      </c>
      <c r="AD159" s="7">
        <f t="shared" si="152"/>
        <v>9.9450000000000003</v>
      </c>
      <c r="AE159" s="7">
        <f t="shared" si="153"/>
        <v>18.72</v>
      </c>
      <c r="AF159" s="7">
        <f t="shared" si="154"/>
        <v>39.78</v>
      </c>
      <c r="AG159" s="23"/>
      <c r="AH159" s="12">
        <f t="shared" si="131"/>
        <v>78</v>
      </c>
      <c r="AI159" s="21">
        <f>0.25*'table CONIFERES'!$AH159/100</f>
        <v>0.19500000000000001</v>
      </c>
      <c r="AJ159" s="21">
        <f>0.75*'table CONIFERES'!AH159/100</f>
        <v>0.58499999999999996</v>
      </c>
      <c r="AK159" s="21">
        <f>2.06*'table CONIFERES'!AH159/100</f>
        <v>1.6068</v>
      </c>
      <c r="AL159" s="21">
        <f>3.19*'table CONIFERES'!AH159/100</f>
        <v>2.4882</v>
      </c>
      <c r="AM159" s="21">
        <f>6*'table CONIFERES'!AH159/100</f>
        <v>4.68</v>
      </c>
      <c r="AN159" s="21">
        <f>12.75*'table CONIFERES'!AH159/100</f>
        <v>9.9450000000000003</v>
      </c>
      <c r="AO159" s="21">
        <f>75*'table CONIFERES'!AH159/100</f>
        <v>58.5</v>
      </c>
      <c r="AQ159" s="12">
        <f t="shared" si="132"/>
        <v>78</v>
      </c>
      <c r="AR159" s="21">
        <f t="shared" si="155"/>
        <v>8.5800000000000001E-2</v>
      </c>
      <c r="AS159" s="21">
        <f t="shared" si="156"/>
        <v>0.25740000000000002</v>
      </c>
      <c r="AT159" s="21">
        <f t="shared" si="157"/>
        <v>0.71760000000000002</v>
      </c>
      <c r="AU159" s="21">
        <f t="shared" si="158"/>
        <v>1.1075999999999999</v>
      </c>
      <c r="AV159" s="21">
        <f t="shared" si="159"/>
        <v>2.0825999999999998</v>
      </c>
      <c r="AW159" s="21">
        <f t="shared" si="160"/>
        <v>4.4226000000000001</v>
      </c>
      <c r="AX159" s="21">
        <f t="shared" si="161"/>
        <v>25.997399999999999</v>
      </c>
      <c r="AY159" s="21">
        <f t="shared" si="162"/>
        <v>43.336800000000004</v>
      </c>
      <c r="BA159" s="12">
        <f t="shared" si="133"/>
        <v>78</v>
      </c>
      <c r="BB159" s="21">
        <f t="shared" si="163"/>
        <v>4.6799999999999994E-2</v>
      </c>
      <c r="BC159" s="21">
        <f t="shared" si="164"/>
        <v>0.1482</v>
      </c>
      <c r="BD159" s="21">
        <f t="shared" si="165"/>
        <v>0.40560000000000002</v>
      </c>
      <c r="BE159" s="21">
        <f t="shared" si="166"/>
        <v>0.62400000000000011</v>
      </c>
      <c r="BF159" s="21">
        <f t="shared" si="167"/>
        <v>1.17</v>
      </c>
      <c r="BG159" s="21">
        <f t="shared" si="168"/>
        <v>2.4882</v>
      </c>
      <c r="BH159" s="21">
        <f t="shared" si="169"/>
        <v>14.625</v>
      </c>
      <c r="BI159" s="21">
        <f t="shared" si="170"/>
        <v>24.375</v>
      </c>
      <c r="BJ159" s="21">
        <f t="shared" si="171"/>
        <v>34.125</v>
      </c>
      <c r="BL159" s="12">
        <f t="shared" si="134"/>
        <v>78</v>
      </c>
      <c r="BM159" s="3">
        <f t="shared" si="135"/>
        <v>3.1200000000000002E-2</v>
      </c>
      <c r="BN159" s="3">
        <f t="shared" si="136"/>
        <v>9.3599999999999989E-2</v>
      </c>
      <c r="BO159" s="3">
        <f t="shared" si="137"/>
        <v>0.25740000000000002</v>
      </c>
      <c r="BP159" s="3">
        <f t="shared" si="138"/>
        <v>0.39779999999999999</v>
      </c>
      <c r="BQ159" s="3">
        <f t="shared" si="172"/>
        <v>0.74879999999999991</v>
      </c>
      <c r="BR159" s="3">
        <f t="shared" si="173"/>
        <v>1.5911999999999999</v>
      </c>
      <c r="BS159" s="3">
        <f t="shared" si="139"/>
        <v>9.36</v>
      </c>
      <c r="BT159" s="3">
        <f t="shared" si="140"/>
        <v>15.6</v>
      </c>
      <c r="BU159" s="3">
        <f t="shared" si="141"/>
        <v>21.84</v>
      </c>
      <c r="BV159" s="3">
        <f t="shared" si="142"/>
        <v>28.08</v>
      </c>
    </row>
    <row r="160" spans="1:74" x14ac:dyDescent="0.25">
      <c r="A160" s="12">
        <f t="shared" si="116"/>
        <v>78.5</v>
      </c>
      <c r="B160" s="11">
        <f t="shared" si="117"/>
        <v>78.5</v>
      </c>
      <c r="C160" s="31"/>
      <c r="D160" s="12">
        <f t="shared" si="118"/>
        <v>78.5</v>
      </c>
      <c r="E160" s="15">
        <f t="shared" si="119"/>
        <v>19.625</v>
      </c>
      <c r="F160" s="8">
        <f t="shared" si="120"/>
        <v>58.875</v>
      </c>
      <c r="G160" s="31"/>
      <c r="H160" s="12">
        <f t="shared" si="121"/>
        <v>78.5</v>
      </c>
      <c r="I160" s="9">
        <f t="shared" si="143"/>
        <v>6.4056000000000006</v>
      </c>
      <c r="J160" s="9">
        <f t="shared" si="122"/>
        <v>19.22465</v>
      </c>
      <c r="K160" s="9">
        <f t="shared" si="123"/>
        <v>52.869749999999996</v>
      </c>
      <c r="L160" s="31"/>
      <c r="M160" s="12">
        <f t="shared" si="124"/>
        <v>78.5</v>
      </c>
      <c r="N160" s="7">
        <f t="shared" si="125"/>
        <v>3.14</v>
      </c>
      <c r="O160" s="7">
        <f t="shared" si="126"/>
        <v>9.42</v>
      </c>
      <c r="P160" s="7">
        <f t="shared" si="127"/>
        <v>25.905000000000001</v>
      </c>
      <c r="Q160" s="7">
        <f t="shared" si="128"/>
        <v>40.034999999999997</v>
      </c>
      <c r="R160" s="31"/>
      <c r="S160" s="12">
        <f t="shared" si="129"/>
        <v>78.5</v>
      </c>
      <c r="T160" s="7">
        <f t="shared" si="144"/>
        <v>1.6014000000000002</v>
      </c>
      <c r="U160" s="7">
        <f t="shared" si="145"/>
        <v>4.8041999999999998</v>
      </c>
      <c r="V160" s="7">
        <f t="shared" si="146"/>
        <v>13.2194</v>
      </c>
      <c r="W160" s="7">
        <f t="shared" si="147"/>
        <v>20.425699999999999</v>
      </c>
      <c r="X160" s="7">
        <f t="shared" si="148"/>
        <v>38.449300000000001</v>
      </c>
      <c r="Z160" s="12">
        <f t="shared" si="130"/>
        <v>78.5</v>
      </c>
      <c r="AA160" s="7">
        <f t="shared" si="149"/>
        <v>0.78500000000000003</v>
      </c>
      <c r="AB160" s="7">
        <f t="shared" si="150"/>
        <v>2.355</v>
      </c>
      <c r="AC160" s="7">
        <f t="shared" si="151"/>
        <v>6.4762500000000003</v>
      </c>
      <c r="AD160" s="7">
        <f t="shared" si="152"/>
        <v>10.008749999999999</v>
      </c>
      <c r="AE160" s="7">
        <f t="shared" si="153"/>
        <v>18.84</v>
      </c>
      <c r="AF160" s="7">
        <f t="shared" si="154"/>
        <v>40.034999999999997</v>
      </c>
      <c r="AG160" s="23"/>
      <c r="AH160" s="12">
        <f t="shared" si="131"/>
        <v>78.5</v>
      </c>
      <c r="AI160" s="21">
        <f>0.25*'table CONIFERES'!$AH160/100</f>
        <v>0.19625000000000001</v>
      </c>
      <c r="AJ160" s="21">
        <f>0.75*'table CONIFERES'!AH160/100</f>
        <v>0.58875</v>
      </c>
      <c r="AK160" s="21">
        <f>2.06*'table CONIFERES'!AH160/100</f>
        <v>1.6171</v>
      </c>
      <c r="AL160" s="21">
        <f>3.19*'table CONIFERES'!AH160/100</f>
        <v>2.5041500000000001</v>
      </c>
      <c r="AM160" s="21">
        <f>6*'table CONIFERES'!AH160/100</f>
        <v>4.71</v>
      </c>
      <c r="AN160" s="21">
        <f>12.75*'table CONIFERES'!AH160/100</f>
        <v>10.008749999999999</v>
      </c>
      <c r="AO160" s="21">
        <f>75*'table CONIFERES'!AH160/100</f>
        <v>58.875</v>
      </c>
      <c r="AQ160" s="12">
        <f t="shared" si="132"/>
        <v>78.5</v>
      </c>
      <c r="AR160" s="21">
        <f t="shared" si="155"/>
        <v>8.6349999999999996E-2</v>
      </c>
      <c r="AS160" s="21">
        <f t="shared" si="156"/>
        <v>0.25905</v>
      </c>
      <c r="AT160" s="21">
        <f t="shared" si="157"/>
        <v>0.72219999999999995</v>
      </c>
      <c r="AU160" s="21">
        <f t="shared" si="158"/>
        <v>1.1147</v>
      </c>
      <c r="AV160" s="21">
        <f t="shared" si="159"/>
        <v>2.0959500000000002</v>
      </c>
      <c r="AW160" s="21">
        <f t="shared" si="160"/>
        <v>4.4509499999999997</v>
      </c>
      <c r="AX160" s="21">
        <f t="shared" si="161"/>
        <v>26.164049999999996</v>
      </c>
      <c r="AY160" s="21">
        <f t="shared" si="162"/>
        <v>43.614600000000003</v>
      </c>
      <c r="BA160" s="12">
        <f t="shared" si="133"/>
        <v>78.5</v>
      </c>
      <c r="BB160" s="21">
        <f t="shared" si="163"/>
        <v>4.7100000000000003E-2</v>
      </c>
      <c r="BC160" s="21">
        <f t="shared" si="164"/>
        <v>0.14915</v>
      </c>
      <c r="BD160" s="21">
        <f t="shared" si="165"/>
        <v>0.40820000000000001</v>
      </c>
      <c r="BE160" s="21">
        <f t="shared" si="166"/>
        <v>0.628</v>
      </c>
      <c r="BF160" s="21">
        <f t="shared" si="167"/>
        <v>1.1775</v>
      </c>
      <c r="BG160" s="21">
        <f t="shared" si="168"/>
        <v>2.5041500000000001</v>
      </c>
      <c r="BH160" s="21">
        <f t="shared" si="169"/>
        <v>14.71875</v>
      </c>
      <c r="BI160" s="21">
        <f t="shared" si="170"/>
        <v>24.53125</v>
      </c>
      <c r="BJ160" s="21">
        <f t="shared" si="171"/>
        <v>34.34375</v>
      </c>
      <c r="BL160" s="12">
        <f t="shared" si="134"/>
        <v>78.5</v>
      </c>
      <c r="BM160" s="3">
        <f t="shared" si="135"/>
        <v>3.1400000000000004E-2</v>
      </c>
      <c r="BN160" s="3">
        <f t="shared" si="136"/>
        <v>9.4200000000000006E-2</v>
      </c>
      <c r="BO160" s="3">
        <f t="shared" si="137"/>
        <v>0.25905</v>
      </c>
      <c r="BP160" s="3">
        <f t="shared" si="138"/>
        <v>0.40035000000000004</v>
      </c>
      <c r="BQ160" s="3">
        <f t="shared" si="172"/>
        <v>0.75360000000000005</v>
      </c>
      <c r="BR160" s="3">
        <f t="shared" si="173"/>
        <v>1.6014000000000002</v>
      </c>
      <c r="BS160" s="3">
        <f t="shared" si="139"/>
        <v>9.42</v>
      </c>
      <c r="BT160" s="3">
        <f t="shared" si="140"/>
        <v>15.7</v>
      </c>
      <c r="BU160" s="3">
        <f t="shared" si="141"/>
        <v>21.98</v>
      </c>
      <c r="BV160" s="3">
        <f t="shared" si="142"/>
        <v>28.26</v>
      </c>
    </row>
    <row r="161" spans="1:74" x14ac:dyDescent="0.25">
      <c r="A161" s="12">
        <f t="shared" si="116"/>
        <v>79</v>
      </c>
      <c r="B161" s="11">
        <f t="shared" si="117"/>
        <v>79</v>
      </c>
      <c r="C161" s="31"/>
      <c r="D161" s="12">
        <f t="shared" si="118"/>
        <v>79</v>
      </c>
      <c r="E161" s="15">
        <f t="shared" si="119"/>
        <v>19.75</v>
      </c>
      <c r="F161" s="8">
        <f t="shared" si="120"/>
        <v>59.25</v>
      </c>
      <c r="G161" s="31"/>
      <c r="H161" s="12">
        <f t="shared" si="121"/>
        <v>79</v>
      </c>
      <c r="I161" s="9">
        <f t="shared" si="143"/>
        <v>6.4463999999999997</v>
      </c>
      <c r="J161" s="9">
        <f t="shared" si="122"/>
        <v>19.347099999999998</v>
      </c>
      <c r="K161" s="9">
        <f t="shared" si="123"/>
        <v>53.206499999999998</v>
      </c>
      <c r="L161" s="31"/>
      <c r="M161" s="12">
        <f t="shared" si="124"/>
        <v>79</v>
      </c>
      <c r="N161" s="7">
        <f t="shared" si="125"/>
        <v>3.16</v>
      </c>
      <c r="O161" s="7">
        <f t="shared" si="126"/>
        <v>9.48</v>
      </c>
      <c r="P161" s="7">
        <f t="shared" si="127"/>
        <v>26.07</v>
      </c>
      <c r="Q161" s="7">
        <f t="shared" si="128"/>
        <v>40.29</v>
      </c>
      <c r="R161" s="31"/>
      <c r="S161" s="12">
        <f t="shared" si="129"/>
        <v>79</v>
      </c>
      <c r="T161" s="7">
        <f t="shared" si="144"/>
        <v>1.6115999999999999</v>
      </c>
      <c r="U161" s="7">
        <f t="shared" si="145"/>
        <v>4.8348000000000004</v>
      </c>
      <c r="V161" s="7">
        <f t="shared" si="146"/>
        <v>13.303599999999999</v>
      </c>
      <c r="W161" s="7">
        <f t="shared" si="147"/>
        <v>20.555799999999998</v>
      </c>
      <c r="X161" s="7">
        <f t="shared" si="148"/>
        <v>38.694199999999995</v>
      </c>
      <c r="Z161" s="12">
        <f t="shared" si="130"/>
        <v>79</v>
      </c>
      <c r="AA161" s="7">
        <f t="shared" si="149"/>
        <v>0.79</v>
      </c>
      <c r="AB161" s="7">
        <f t="shared" si="150"/>
        <v>2.37</v>
      </c>
      <c r="AC161" s="7">
        <f t="shared" si="151"/>
        <v>6.5175000000000001</v>
      </c>
      <c r="AD161" s="7">
        <f t="shared" si="152"/>
        <v>10.0725</v>
      </c>
      <c r="AE161" s="7">
        <f t="shared" si="153"/>
        <v>18.96</v>
      </c>
      <c r="AF161" s="7">
        <f t="shared" si="154"/>
        <v>40.29</v>
      </c>
      <c r="AG161" s="23"/>
      <c r="AH161" s="12">
        <f t="shared" si="131"/>
        <v>79</v>
      </c>
      <c r="AI161" s="21">
        <f>0.25*'table CONIFERES'!$AH161/100</f>
        <v>0.19750000000000001</v>
      </c>
      <c r="AJ161" s="21">
        <f>0.75*'table CONIFERES'!AH161/100</f>
        <v>0.59250000000000003</v>
      </c>
      <c r="AK161" s="21">
        <f>2.06*'table CONIFERES'!AH161/100</f>
        <v>1.6274000000000002</v>
      </c>
      <c r="AL161" s="21">
        <f>3.19*'table CONIFERES'!AH161/100</f>
        <v>2.5200999999999998</v>
      </c>
      <c r="AM161" s="21">
        <f>6*'table CONIFERES'!AH161/100</f>
        <v>4.74</v>
      </c>
      <c r="AN161" s="21">
        <f>12.75*'table CONIFERES'!AH161/100</f>
        <v>10.0725</v>
      </c>
      <c r="AO161" s="21">
        <f>75*'table CONIFERES'!AH161/100</f>
        <v>59.25</v>
      </c>
      <c r="AQ161" s="12">
        <f t="shared" si="132"/>
        <v>79</v>
      </c>
      <c r="AR161" s="21">
        <f t="shared" si="155"/>
        <v>8.6899999999999991E-2</v>
      </c>
      <c r="AS161" s="21">
        <f t="shared" si="156"/>
        <v>0.26069999999999999</v>
      </c>
      <c r="AT161" s="21">
        <f t="shared" si="157"/>
        <v>0.72680000000000011</v>
      </c>
      <c r="AU161" s="21">
        <f t="shared" si="158"/>
        <v>1.1217999999999999</v>
      </c>
      <c r="AV161" s="21">
        <f t="shared" si="159"/>
        <v>2.1093000000000002</v>
      </c>
      <c r="AW161" s="21">
        <f t="shared" si="160"/>
        <v>4.4793000000000003</v>
      </c>
      <c r="AX161" s="21">
        <f t="shared" si="161"/>
        <v>26.330699999999997</v>
      </c>
      <c r="AY161" s="21">
        <f t="shared" si="162"/>
        <v>43.892399999999995</v>
      </c>
      <c r="BA161" s="12">
        <f t="shared" si="133"/>
        <v>79</v>
      </c>
      <c r="BB161" s="21">
        <f t="shared" si="163"/>
        <v>4.7400000000000005E-2</v>
      </c>
      <c r="BC161" s="21">
        <f t="shared" si="164"/>
        <v>0.15010000000000001</v>
      </c>
      <c r="BD161" s="21">
        <f t="shared" si="165"/>
        <v>0.4108</v>
      </c>
      <c r="BE161" s="21">
        <f t="shared" si="166"/>
        <v>0.63200000000000001</v>
      </c>
      <c r="BF161" s="21">
        <f t="shared" si="167"/>
        <v>1.1850000000000001</v>
      </c>
      <c r="BG161" s="21">
        <f t="shared" si="168"/>
        <v>2.5200999999999998</v>
      </c>
      <c r="BH161" s="21">
        <f t="shared" si="169"/>
        <v>14.8125</v>
      </c>
      <c r="BI161" s="21">
        <f t="shared" si="170"/>
        <v>24.6875</v>
      </c>
      <c r="BJ161" s="21">
        <f t="shared" si="171"/>
        <v>34.5625</v>
      </c>
      <c r="BL161" s="12">
        <f t="shared" si="134"/>
        <v>79</v>
      </c>
      <c r="BM161" s="3">
        <f t="shared" si="135"/>
        <v>3.1600000000000003E-2</v>
      </c>
      <c r="BN161" s="3">
        <f t="shared" si="136"/>
        <v>9.4800000000000009E-2</v>
      </c>
      <c r="BO161" s="3">
        <f t="shared" si="137"/>
        <v>0.26069999999999999</v>
      </c>
      <c r="BP161" s="3">
        <f t="shared" si="138"/>
        <v>0.40289999999999998</v>
      </c>
      <c r="BQ161" s="3">
        <f t="shared" si="172"/>
        <v>0.75840000000000007</v>
      </c>
      <c r="BR161" s="3">
        <f t="shared" si="173"/>
        <v>1.6115999999999999</v>
      </c>
      <c r="BS161" s="3">
        <f t="shared" si="139"/>
        <v>9.48</v>
      </c>
      <c r="BT161" s="3">
        <f t="shared" si="140"/>
        <v>15.8</v>
      </c>
      <c r="BU161" s="3">
        <f t="shared" si="141"/>
        <v>22.12</v>
      </c>
      <c r="BV161" s="3">
        <f t="shared" si="142"/>
        <v>28.44</v>
      </c>
    </row>
    <row r="162" spans="1:74" x14ac:dyDescent="0.25">
      <c r="A162" s="12">
        <f t="shared" si="116"/>
        <v>79.5</v>
      </c>
      <c r="B162" s="11">
        <f t="shared" si="117"/>
        <v>79.5</v>
      </c>
      <c r="C162" s="31"/>
      <c r="D162" s="12">
        <f t="shared" si="118"/>
        <v>79.5</v>
      </c>
      <c r="E162" s="15">
        <f t="shared" si="119"/>
        <v>19.875</v>
      </c>
      <c r="F162" s="8">
        <f t="shared" si="120"/>
        <v>59.625</v>
      </c>
      <c r="G162" s="31"/>
      <c r="H162" s="12">
        <f t="shared" si="121"/>
        <v>79.5</v>
      </c>
      <c r="I162" s="9">
        <f t="shared" si="143"/>
        <v>6.4872000000000005</v>
      </c>
      <c r="J162" s="9">
        <f t="shared" si="122"/>
        <v>19.469549999999998</v>
      </c>
      <c r="K162" s="9">
        <f t="shared" si="123"/>
        <v>53.54325</v>
      </c>
      <c r="L162" s="31"/>
      <c r="M162" s="12">
        <f t="shared" si="124"/>
        <v>79.5</v>
      </c>
      <c r="N162" s="7">
        <f t="shared" si="125"/>
        <v>3.18</v>
      </c>
      <c r="O162" s="7">
        <f t="shared" si="126"/>
        <v>9.5399999999999991</v>
      </c>
      <c r="P162" s="7">
        <f t="shared" si="127"/>
        <v>26.234999999999999</v>
      </c>
      <c r="Q162" s="7">
        <f t="shared" si="128"/>
        <v>40.545000000000002</v>
      </c>
      <c r="R162" s="31"/>
      <c r="S162" s="12">
        <f t="shared" si="129"/>
        <v>79.5</v>
      </c>
      <c r="T162" s="7">
        <f t="shared" si="144"/>
        <v>1.6218000000000001</v>
      </c>
      <c r="U162" s="7">
        <f t="shared" si="145"/>
        <v>4.8654000000000002</v>
      </c>
      <c r="V162" s="7">
        <f t="shared" si="146"/>
        <v>13.3878</v>
      </c>
      <c r="W162" s="7">
        <f t="shared" si="147"/>
        <v>20.6859</v>
      </c>
      <c r="X162" s="7">
        <f t="shared" si="148"/>
        <v>38.939099999999996</v>
      </c>
      <c r="Z162" s="12">
        <f t="shared" si="130"/>
        <v>79.5</v>
      </c>
      <c r="AA162" s="7">
        <f t="shared" si="149"/>
        <v>0.79500000000000004</v>
      </c>
      <c r="AB162" s="7">
        <f t="shared" si="150"/>
        <v>2.3849999999999998</v>
      </c>
      <c r="AC162" s="7">
        <f t="shared" si="151"/>
        <v>6.5587499999999999</v>
      </c>
      <c r="AD162" s="7">
        <f t="shared" si="152"/>
        <v>10.13625</v>
      </c>
      <c r="AE162" s="7">
        <f t="shared" si="153"/>
        <v>19.079999999999998</v>
      </c>
      <c r="AF162" s="7">
        <f t="shared" si="154"/>
        <v>40.545000000000002</v>
      </c>
      <c r="AG162" s="23"/>
      <c r="AH162" s="12">
        <f t="shared" si="131"/>
        <v>79.5</v>
      </c>
      <c r="AI162" s="21">
        <f>0.25*'table CONIFERES'!$AH162/100</f>
        <v>0.19875000000000001</v>
      </c>
      <c r="AJ162" s="21">
        <f>0.75*'table CONIFERES'!AH162/100</f>
        <v>0.59624999999999995</v>
      </c>
      <c r="AK162" s="21">
        <f>2.06*'table CONIFERES'!AH162/100</f>
        <v>1.6377000000000002</v>
      </c>
      <c r="AL162" s="21">
        <f>3.19*'table CONIFERES'!AH162/100</f>
        <v>2.5360499999999999</v>
      </c>
      <c r="AM162" s="21">
        <f>6*'table CONIFERES'!AH162/100</f>
        <v>4.7699999999999996</v>
      </c>
      <c r="AN162" s="21">
        <f>12.75*'table CONIFERES'!AH162/100</f>
        <v>10.13625</v>
      </c>
      <c r="AO162" s="21">
        <f>75*'table CONIFERES'!AH162/100</f>
        <v>59.625</v>
      </c>
      <c r="AQ162" s="12">
        <f t="shared" si="132"/>
        <v>79.5</v>
      </c>
      <c r="AR162" s="21">
        <f t="shared" si="155"/>
        <v>8.7449999999999986E-2</v>
      </c>
      <c r="AS162" s="21">
        <f t="shared" si="156"/>
        <v>0.26235000000000003</v>
      </c>
      <c r="AT162" s="21">
        <f t="shared" si="157"/>
        <v>0.73140000000000005</v>
      </c>
      <c r="AU162" s="21">
        <f t="shared" si="158"/>
        <v>1.1289</v>
      </c>
      <c r="AV162" s="21">
        <f t="shared" si="159"/>
        <v>2.1226499999999997</v>
      </c>
      <c r="AW162" s="21">
        <f t="shared" si="160"/>
        <v>4.5076499999999999</v>
      </c>
      <c r="AX162" s="21">
        <f t="shared" si="161"/>
        <v>26.497349999999997</v>
      </c>
      <c r="AY162" s="21">
        <f t="shared" si="162"/>
        <v>44.170200000000001</v>
      </c>
      <c r="BA162" s="12">
        <f t="shared" si="133"/>
        <v>79.5</v>
      </c>
      <c r="BB162" s="21">
        <f t="shared" si="163"/>
        <v>4.7699999999999992E-2</v>
      </c>
      <c r="BC162" s="21">
        <f t="shared" si="164"/>
        <v>0.15105000000000002</v>
      </c>
      <c r="BD162" s="21">
        <f t="shared" si="165"/>
        <v>0.41340000000000005</v>
      </c>
      <c r="BE162" s="21">
        <f t="shared" si="166"/>
        <v>0.63600000000000001</v>
      </c>
      <c r="BF162" s="21">
        <f t="shared" si="167"/>
        <v>1.1924999999999999</v>
      </c>
      <c r="BG162" s="21">
        <f t="shared" si="168"/>
        <v>2.5360499999999999</v>
      </c>
      <c r="BH162" s="21">
        <f t="shared" si="169"/>
        <v>14.90625</v>
      </c>
      <c r="BI162" s="21">
        <f t="shared" si="170"/>
        <v>24.84375</v>
      </c>
      <c r="BJ162" s="21">
        <f t="shared" si="171"/>
        <v>34.78125</v>
      </c>
      <c r="BL162" s="12">
        <f t="shared" si="134"/>
        <v>79.5</v>
      </c>
      <c r="BM162" s="3">
        <f t="shared" si="135"/>
        <v>3.1800000000000002E-2</v>
      </c>
      <c r="BN162" s="3">
        <f t="shared" si="136"/>
        <v>9.5399999999999985E-2</v>
      </c>
      <c r="BO162" s="3">
        <f t="shared" si="137"/>
        <v>0.26235000000000003</v>
      </c>
      <c r="BP162" s="3">
        <f t="shared" si="138"/>
        <v>0.40545000000000003</v>
      </c>
      <c r="BQ162" s="3">
        <f t="shared" si="172"/>
        <v>0.76319999999999988</v>
      </c>
      <c r="BR162" s="3">
        <f t="shared" si="173"/>
        <v>1.6218000000000001</v>
      </c>
      <c r="BS162" s="3">
        <f t="shared" si="139"/>
        <v>9.5399999999999991</v>
      </c>
      <c r="BT162" s="3">
        <f t="shared" si="140"/>
        <v>15.9</v>
      </c>
      <c r="BU162" s="3">
        <f t="shared" si="141"/>
        <v>22.26</v>
      </c>
      <c r="BV162" s="3">
        <f t="shared" si="142"/>
        <v>28.62</v>
      </c>
    </row>
    <row r="163" spans="1:74" x14ac:dyDescent="0.25">
      <c r="A163" s="12">
        <f t="shared" si="116"/>
        <v>80</v>
      </c>
      <c r="B163" s="11">
        <f t="shared" si="117"/>
        <v>80</v>
      </c>
      <c r="C163" s="31"/>
      <c r="D163" s="12">
        <f t="shared" si="118"/>
        <v>80</v>
      </c>
      <c r="E163" s="15">
        <f t="shared" si="119"/>
        <v>20</v>
      </c>
      <c r="F163" s="8">
        <f t="shared" si="120"/>
        <v>60</v>
      </c>
      <c r="G163" s="31"/>
      <c r="H163" s="12">
        <f t="shared" si="121"/>
        <v>80</v>
      </c>
      <c r="I163" s="9">
        <f t="shared" si="143"/>
        <v>6.5279999999999996</v>
      </c>
      <c r="J163" s="9">
        <f t="shared" si="122"/>
        <v>19.591999999999999</v>
      </c>
      <c r="K163" s="9">
        <f t="shared" si="123"/>
        <v>53.88</v>
      </c>
      <c r="L163" s="31"/>
      <c r="M163" s="12">
        <f t="shared" si="124"/>
        <v>80</v>
      </c>
      <c r="N163" s="7">
        <f t="shared" si="125"/>
        <v>3.2</v>
      </c>
      <c r="O163" s="7">
        <f t="shared" si="126"/>
        <v>9.6</v>
      </c>
      <c r="P163" s="7">
        <f t="shared" si="127"/>
        <v>26.4</v>
      </c>
      <c r="Q163" s="7">
        <f t="shared" si="128"/>
        <v>40.799999999999997</v>
      </c>
      <c r="R163" s="31"/>
      <c r="S163" s="12">
        <f t="shared" si="129"/>
        <v>80</v>
      </c>
      <c r="T163" s="7">
        <f t="shared" si="144"/>
        <v>1.6319999999999999</v>
      </c>
      <c r="U163" s="7">
        <f t="shared" si="145"/>
        <v>4.8959999999999999</v>
      </c>
      <c r="V163" s="7">
        <f t="shared" si="146"/>
        <v>13.472000000000001</v>
      </c>
      <c r="W163" s="7">
        <f t="shared" si="147"/>
        <v>20.815999999999999</v>
      </c>
      <c r="X163" s="7">
        <f t="shared" si="148"/>
        <v>39.183999999999997</v>
      </c>
      <c r="Z163" s="12">
        <f t="shared" si="130"/>
        <v>80</v>
      </c>
      <c r="AA163" s="7">
        <f t="shared" si="149"/>
        <v>0.8</v>
      </c>
      <c r="AB163" s="7">
        <f t="shared" si="150"/>
        <v>2.4</v>
      </c>
      <c r="AC163" s="7">
        <f t="shared" si="151"/>
        <v>6.6</v>
      </c>
      <c r="AD163" s="7">
        <f t="shared" si="152"/>
        <v>10.199999999999999</v>
      </c>
      <c r="AE163" s="7">
        <f t="shared" si="153"/>
        <v>19.2</v>
      </c>
      <c r="AF163" s="7">
        <f t="shared" si="154"/>
        <v>40.799999999999997</v>
      </c>
      <c r="AG163" s="23"/>
      <c r="AH163" s="12">
        <f t="shared" si="131"/>
        <v>80</v>
      </c>
      <c r="AI163" s="21">
        <f>0.25*'table CONIFERES'!$AH163/100</f>
        <v>0.2</v>
      </c>
      <c r="AJ163" s="21">
        <f>0.75*'table CONIFERES'!AH163/100</f>
        <v>0.6</v>
      </c>
      <c r="AK163" s="21">
        <f>2.06*'table CONIFERES'!AH163/100</f>
        <v>1.6480000000000001</v>
      </c>
      <c r="AL163" s="21">
        <f>3.19*'table CONIFERES'!AH163/100</f>
        <v>2.552</v>
      </c>
      <c r="AM163" s="21">
        <f>6*'table CONIFERES'!AH163/100</f>
        <v>4.8</v>
      </c>
      <c r="AN163" s="21">
        <f>12.75*'table CONIFERES'!AH163/100</f>
        <v>10.199999999999999</v>
      </c>
      <c r="AO163" s="21">
        <f>75*'table CONIFERES'!AH163/100</f>
        <v>60</v>
      </c>
      <c r="AQ163" s="12">
        <f t="shared" si="132"/>
        <v>80</v>
      </c>
      <c r="AR163" s="21">
        <f t="shared" si="155"/>
        <v>8.8000000000000009E-2</v>
      </c>
      <c r="AS163" s="21">
        <f t="shared" si="156"/>
        <v>0.26400000000000001</v>
      </c>
      <c r="AT163" s="21">
        <f t="shared" si="157"/>
        <v>0.7360000000000001</v>
      </c>
      <c r="AU163" s="21">
        <f t="shared" si="158"/>
        <v>1.1359999999999999</v>
      </c>
      <c r="AV163" s="21">
        <f t="shared" si="159"/>
        <v>2.1360000000000001</v>
      </c>
      <c r="AW163" s="21">
        <f t="shared" si="160"/>
        <v>4.5360000000000005</v>
      </c>
      <c r="AX163" s="21">
        <f t="shared" si="161"/>
        <v>26.663999999999998</v>
      </c>
      <c r="AY163" s="21">
        <f t="shared" si="162"/>
        <v>44.448</v>
      </c>
      <c r="BA163" s="12">
        <f t="shared" si="133"/>
        <v>80</v>
      </c>
      <c r="BB163" s="21">
        <f t="shared" si="163"/>
        <v>4.8000000000000001E-2</v>
      </c>
      <c r="BC163" s="21">
        <f t="shared" si="164"/>
        <v>0.152</v>
      </c>
      <c r="BD163" s="21">
        <f t="shared" si="165"/>
        <v>0.41600000000000004</v>
      </c>
      <c r="BE163" s="21">
        <f t="shared" si="166"/>
        <v>0.64</v>
      </c>
      <c r="BF163" s="21">
        <f t="shared" si="167"/>
        <v>1.2</v>
      </c>
      <c r="BG163" s="21">
        <f t="shared" si="168"/>
        <v>2.552</v>
      </c>
      <c r="BH163" s="21">
        <f t="shared" si="169"/>
        <v>15</v>
      </c>
      <c r="BI163" s="21">
        <f t="shared" si="170"/>
        <v>25</v>
      </c>
      <c r="BJ163" s="21">
        <f t="shared" si="171"/>
        <v>35</v>
      </c>
      <c r="BL163" s="12">
        <f t="shared" si="134"/>
        <v>80</v>
      </c>
      <c r="BM163" s="3">
        <f t="shared" si="135"/>
        <v>3.2000000000000001E-2</v>
      </c>
      <c r="BN163" s="3">
        <f t="shared" si="136"/>
        <v>9.6000000000000002E-2</v>
      </c>
      <c r="BO163" s="3">
        <f t="shared" si="137"/>
        <v>0.26400000000000001</v>
      </c>
      <c r="BP163" s="3">
        <f t="shared" si="138"/>
        <v>0.40799999999999997</v>
      </c>
      <c r="BQ163" s="3">
        <f t="shared" si="172"/>
        <v>0.76800000000000002</v>
      </c>
      <c r="BR163" s="3">
        <f t="shared" si="173"/>
        <v>1.6319999999999999</v>
      </c>
      <c r="BS163" s="3">
        <f t="shared" si="139"/>
        <v>9.6</v>
      </c>
      <c r="BT163" s="3">
        <f t="shared" si="140"/>
        <v>16</v>
      </c>
      <c r="BU163" s="3">
        <f t="shared" si="141"/>
        <v>22.4</v>
      </c>
      <c r="BV163" s="3">
        <f t="shared" si="142"/>
        <v>28.8</v>
      </c>
    </row>
    <row r="164" spans="1:74" x14ac:dyDescent="0.25">
      <c r="A164" s="12">
        <f t="shared" si="116"/>
        <v>80.5</v>
      </c>
      <c r="B164" s="11">
        <f t="shared" si="117"/>
        <v>80.5</v>
      </c>
      <c r="C164" s="31"/>
      <c r="D164" s="12">
        <f t="shared" si="118"/>
        <v>80.5</v>
      </c>
      <c r="E164" s="15">
        <f t="shared" si="119"/>
        <v>20.125</v>
      </c>
      <c r="F164" s="8">
        <f t="shared" si="120"/>
        <v>60.375</v>
      </c>
      <c r="G164" s="31"/>
      <c r="H164" s="12">
        <f t="shared" si="121"/>
        <v>80.5</v>
      </c>
      <c r="I164" s="9">
        <f t="shared" si="143"/>
        <v>6.5687999999999995</v>
      </c>
      <c r="J164" s="9">
        <f t="shared" si="122"/>
        <v>19.714449999999999</v>
      </c>
      <c r="K164" s="9">
        <f t="shared" si="123"/>
        <v>54.21674999999999</v>
      </c>
      <c r="L164" s="31"/>
      <c r="M164" s="12">
        <f t="shared" si="124"/>
        <v>80.5</v>
      </c>
      <c r="N164" s="7">
        <f t="shared" si="125"/>
        <v>3.22</v>
      </c>
      <c r="O164" s="7">
        <f t="shared" si="126"/>
        <v>9.66</v>
      </c>
      <c r="P164" s="7">
        <f t="shared" si="127"/>
        <v>26.565000000000001</v>
      </c>
      <c r="Q164" s="7">
        <f t="shared" si="128"/>
        <v>41.055</v>
      </c>
      <c r="R164" s="31"/>
      <c r="S164" s="12">
        <f t="shared" si="129"/>
        <v>80.5</v>
      </c>
      <c r="T164" s="7">
        <f t="shared" si="144"/>
        <v>1.6421999999999999</v>
      </c>
      <c r="U164" s="7">
        <f t="shared" si="145"/>
        <v>4.9266000000000005</v>
      </c>
      <c r="V164" s="7">
        <f t="shared" si="146"/>
        <v>13.556199999999999</v>
      </c>
      <c r="W164" s="7">
        <f t="shared" si="147"/>
        <v>20.946100000000001</v>
      </c>
      <c r="X164" s="7">
        <f t="shared" si="148"/>
        <v>39.428899999999999</v>
      </c>
      <c r="Z164" s="12">
        <f t="shared" si="130"/>
        <v>80.5</v>
      </c>
      <c r="AA164" s="7">
        <f t="shared" si="149"/>
        <v>0.80500000000000005</v>
      </c>
      <c r="AB164" s="7">
        <f t="shared" si="150"/>
        <v>2.415</v>
      </c>
      <c r="AC164" s="7">
        <f t="shared" si="151"/>
        <v>6.6412500000000003</v>
      </c>
      <c r="AD164" s="7">
        <f t="shared" si="152"/>
        <v>10.26375</v>
      </c>
      <c r="AE164" s="7">
        <f t="shared" si="153"/>
        <v>19.32</v>
      </c>
      <c r="AF164" s="7">
        <f t="shared" si="154"/>
        <v>41.055</v>
      </c>
      <c r="AG164" s="23"/>
      <c r="AH164" s="12">
        <f t="shared" si="131"/>
        <v>80.5</v>
      </c>
      <c r="AI164" s="21">
        <f>0.25*'table CONIFERES'!$AH164/100</f>
        <v>0.20125000000000001</v>
      </c>
      <c r="AJ164" s="21">
        <f>0.75*'table CONIFERES'!AH164/100</f>
        <v>0.60375000000000001</v>
      </c>
      <c r="AK164" s="21">
        <f>2.06*'table CONIFERES'!AH164/100</f>
        <v>1.6583000000000001</v>
      </c>
      <c r="AL164" s="21">
        <f>3.19*'table CONIFERES'!AH164/100</f>
        <v>2.5679500000000002</v>
      </c>
      <c r="AM164" s="21">
        <f>6*'table CONIFERES'!AH164/100</f>
        <v>4.83</v>
      </c>
      <c r="AN164" s="21">
        <f>12.75*'table CONIFERES'!AH164/100</f>
        <v>10.26375</v>
      </c>
      <c r="AO164" s="21">
        <f>75*'table CONIFERES'!AH164/100</f>
        <v>60.375</v>
      </c>
      <c r="AQ164" s="12">
        <f t="shared" si="132"/>
        <v>80.5</v>
      </c>
      <c r="AR164" s="21">
        <f t="shared" si="155"/>
        <v>8.8550000000000004E-2</v>
      </c>
      <c r="AS164" s="21">
        <f t="shared" si="156"/>
        <v>0.26565</v>
      </c>
      <c r="AT164" s="21">
        <f t="shared" si="157"/>
        <v>0.74060000000000004</v>
      </c>
      <c r="AU164" s="21">
        <f t="shared" si="158"/>
        <v>1.1430999999999998</v>
      </c>
      <c r="AV164" s="21">
        <f t="shared" si="159"/>
        <v>2.1493500000000001</v>
      </c>
      <c r="AW164" s="21">
        <f t="shared" si="160"/>
        <v>4.5643500000000001</v>
      </c>
      <c r="AX164" s="21">
        <f t="shared" si="161"/>
        <v>26.830650000000002</v>
      </c>
      <c r="AY164" s="21">
        <f t="shared" si="162"/>
        <v>44.7258</v>
      </c>
      <c r="BA164" s="12">
        <f t="shared" si="133"/>
        <v>80.5</v>
      </c>
      <c r="BB164" s="21">
        <f t="shared" si="163"/>
        <v>4.8300000000000003E-2</v>
      </c>
      <c r="BC164" s="21">
        <f t="shared" si="164"/>
        <v>0.15295</v>
      </c>
      <c r="BD164" s="21">
        <f t="shared" si="165"/>
        <v>0.41859999999999997</v>
      </c>
      <c r="BE164" s="21">
        <f t="shared" si="166"/>
        <v>0.64400000000000002</v>
      </c>
      <c r="BF164" s="21">
        <f t="shared" si="167"/>
        <v>1.2075</v>
      </c>
      <c r="BG164" s="21">
        <f t="shared" si="168"/>
        <v>2.5679500000000002</v>
      </c>
      <c r="BH164" s="21">
        <f t="shared" si="169"/>
        <v>15.09375</v>
      </c>
      <c r="BI164" s="21">
        <f t="shared" si="170"/>
        <v>25.15625</v>
      </c>
      <c r="BJ164" s="21">
        <f t="shared" si="171"/>
        <v>35.21875</v>
      </c>
      <c r="BL164" s="12">
        <f t="shared" si="134"/>
        <v>80.5</v>
      </c>
      <c r="BM164" s="3">
        <f t="shared" si="135"/>
        <v>3.2199999999999999E-2</v>
      </c>
      <c r="BN164" s="3">
        <f t="shared" si="136"/>
        <v>9.6600000000000005E-2</v>
      </c>
      <c r="BO164" s="3">
        <f t="shared" si="137"/>
        <v>0.26565</v>
      </c>
      <c r="BP164" s="3">
        <f t="shared" si="138"/>
        <v>0.41054999999999997</v>
      </c>
      <c r="BQ164" s="3">
        <f t="shared" si="172"/>
        <v>0.77280000000000004</v>
      </c>
      <c r="BR164" s="3">
        <f t="shared" si="173"/>
        <v>1.6421999999999999</v>
      </c>
      <c r="BS164" s="3">
        <f t="shared" si="139"/>
        <v>9.66</v>
      </c>
      <c r="BT164" s="3">
        <f t="shared" si="140"/>
        <v>16.100000000000001</v>
      </c>
      <c r="BU164" s="3">
        <f t="shared" si="141"/>
        <v>22.54</v>
      </c>
      <c r="BV164" s="3">
        <f t="shared" si="142"/>
        <v>28.98</v>
      </c>
    </row>
    <row r="165" spans="1:74" x14ac:dyDescent="0.25">
      <c r="A165" s="12">
        <f t="shared" si="116"/>
        <v>81</v>
      </c>
      <c r="B165" s="11">
        <f t="shared" si="117"/>
        <v>81</v>
      </c>
      <c r="C165" s="31"/>
      <c r="D165" s="12">
        <f t="shared" si="118"/>
        <v>81</v>
      </c>
      <c r="E165" s="15">
        <f t="shared" si="119"/>
        <v>20.25</v>
      </c>
      <c r="F165" s="8">
        <f t="shared" si="120"/>
        <v>60.75</v>
      </c>
      <c r="G165" s="31"/>
      <c r="H165" s="12">
        <f t="shared" si="121"/>
        <v>81</v>
      </c>
      <c r="I165" s="9">
        <f t="shared" si="143"/>
        <v>6.6096000000000004</v>
      </c>
      <c r="J165" s="9">
        <f t="shared" si="122"/>
        <v>19.8369</v>
      </c>
      <c r="K165" s="9">
        <f t="shared" si="123"/>
        <v>54.553499999999993</v>
      </c>
      <c r="L165" s="31"/>
      <c r="M165" s="12">
        <f t="shared" si="124"/>
        <v>81</v>
      </c>
      <c r="N165" s="7">
        <f t="shared" si="125"/>
        <v>3.24</v>
      </c>
      <c r="O165" s="7">
        <f t="shared" si="126"/>
        <v>9.7200000000000006</v>
      </c>
      <c r="P165" s="7">
        <f t="shared" si="127"/>
        <v>26.73</v>
      </c>
      <c r="Q165" s="7">
        <f t="shared" si="128"/>
        <v>41.31</v>
      </c>
      <c r="R165" s="31"/>
      <c r="S165" s="12">
        <f t="shared" si="129"/>
        <v>81</v>
      </c>
      <c r="T165" s="7">
        <f t="shared" si="144"/>
        <v>1.6524000000000001</v>
      </c>
      <c r="U165" s="7">
        <f t="shared" si="145"/>
        <v>4.9572000000000003</v>
      </c>
      <c r="V165" s="7">
        <f t="shared" si="146"/>
        <v>13.6404</v>
      </c>
      <c r="W165" s="7">
        <f t="shared" si="147"/>
        <v>21.0762</v>
      </c>
      <c r="X165" s="7">
        <f t="shared" si="148"/>
        <v>39.6738</v>
      </c>
      <c r="Z165" s="12">
        <f t="shared" si="130"/>
        <v>81</v>
      </c>
      <c r="AA165" s="7">
        <f t="shared" si="149"/>
        <v>0.81</v>
      </c>
      <c r="AB165" s="7">
        <f t="shared" si="150"/>
        <v>2.4300000000000002</v>
      </c>
      <c r="AC165" s="7">
        <f t="shared" si="151"/>
        <v>6.6825000000000001</v>
      </c>
      <c r="AD165" s="7">
        <f t="shared" si="152"/>
        <v>10.327500000000001</v>
      </c>
      <c r="AE165" s="7">
        <f t="shared" si="153"/>
        <v>19.440000000000001</v>
      </c>
      <c r="AF165" s="7">
        <f t="shared" si="154"/>
        <v>41.31</v>
      </c>
      <c r="AG165" s="23"/>
      <c r="AH165" s="12">
        <f t="shared" si="131"/>
        <v>81</v>
      </c>
      <c r="AI165" s="21">
        <f>0.25*'table CONIFERES'!$AH165/100</f>
        <v>0.20250000000000001</v>
      </c>
      <c r="AJ165" s="21">
        <f>0.75*'table CONIFERES'!AH165/100</f>
        <v>0.60750000000000004</v>
      </c>
      <c r="AK165" s="21">
        <f>2.06*'table CONIFERES'!AH165/100</f>
        <v>1.6686000000000001</v>
      </c>
      <c r="AL165" s="21">
        <f>3.19*'table CONIFERES'!AH165/100</f>
        <v>2.5838999999999999</v>
      </c>
      <c r="AM165" s="21">
        <f>6*'table CONIFERES'!AH165/100</f>
        <v>4.8600000000000003</v>
      </c>
      <c r="AN165" s="21">
        <f>12.75*'table CONIFERES'!AH165/100</f>
        <v>10.327500000000001</v>
      </c>
      <c r="AO165" s="21">
        <f>75*'table CONIFERES'!AH165/100</f>
        <v>60.75</v>
      </c>
      <c r="AQ165" s="12">
        <f t="shared" si="132"/>
        <v>81</v>
      </c>
      <c r="AR165" s="21">
        <f t="shared" si="155"/>
        <v>8.9099999999999999E-2</v>
      </c>
      <c r="AS165" s="21">
        <f t="shared" si="156"/>
        <v>0.26729999999999998</v>
      </c>
      <c r="AT165" s="21">
        <f t="shared" si="157"/>
        <v>0.74520000000000008</v>
      </c>
      <c r="AU165" s="21">
        <f t="shared" si="158"/>
        <v>1.1501999999999999</v>
      </c>
      <c r="AV165" s="21">
        <f t="shared" si="159"/>
        <v>2.1626999999999996</v>
      </c>
      <c r="AW165" s="21">
        <f t="shared" si="160"/>
        <v>4.5926999999999998</v>
      </c>
      <c r="AX165" s="21">
        <f t="shared" si="161"/>
        <v>26.997299999999999</v>
      </c>
      <c r="AY165" s="21">
        <f t="shared" si="162"/>
        <v>45.003600000000006</v>
      </c>
      <c r="BA165" s="12">
        <f t="shared" si="133"/>
        <v>81</v>
      </c>
      <c r="BB165" s="21">
        <f t="shared" si="163"/>
        <v>4.8599999999999997E-2</v>
      </c>
      <c r="BC165" s="21">
        <f t="shared" si="164"/>
        <v>0.15390000000000001</v>
      </c>
      <c r="BD165" s="21">
        <f t="shared" si="165"/>
        <v>0.42120000000000002</v>
      </c>
      <c r="BE165" s="21">
        <f t="shared" si="166"/>
        <v>0.64800000000000002</v>
      </c>
      <c r="BF165" s="21">
        <f t="shared" si="167"/>
        <v>1.2150000000000001</v>
      </c>
      <c r="BG165" s="21">
        <f t="shared" si="168"/>
        <v>2.5838999999999999</v>
      </c>
      <c r="BH165" s="21">
        <f t="shared" si="169"/>
        <v>15.1875</v>
      </c>
      <c r="BI165" s="21">
        <f t="shared" si="170"/>
        <v>25.3125</v>
      </c>
      <c r="BJ165" s="21">
        <f t="shared" si="171"/>
        <v>35.4375</v>
      </c>
      <c r="BL165" s="12">
        <f t="shared" si="134"/>
        <v>81</v>
      </c>
      <c r="BM165" s="3">
        <f t="shared" si="135"/>
        <v>3.2400000000000005E-2</v>
      </c>
      <c r="BN165" s="3">
        <f t="shared" si="136"/>
        <v>9.7199999999999995E-2</v>
      </c>
      <c r="BO165" s="3">
        <f t="shared" si="137"/>
        <v>0.26729999999999998</v>
      </c>
      <c r="BP165" s="3">
        <f t="shared" si="138"/>
        <v>0.41310000000000002</v>
      </c>
      <c r="BQ165" s="3">
        <f t="shared" si="172"/>
        <v>0.77759999999999996</v>
      </c>
      <c r="BR165" s="3">
        <f t="shared" si="173"/>
        <v>1.6524000000000001</v>
      </c>
      <c r="BS165" s="3">
        <f t="shared" si="139"/>
        <v>9.7200000000000006</v>
      </c>
      <c r="BT165" s="3">
        <f t="shared" si="140"/>
        <v>16.2</v>
      </c>
      <c r="BU165" s="3">
        <f t="shared" si="141"/>
        <v>22.68</v>
      </c>
      <c r="BV165" s="3">
        <f t="shared" si="142"/>
        <v>29.16</v>
      </c>
    </row>
    <row r="166" spans="1:74" x14ac:dyDescent="0.25">
      <c r="A166" s="12">
        <f t="shared" si="116"/>
        <v>81.5</v>
      </c>
      <c r="B166" s="11">
        <f t="shared" si="117"/>
        <v>81.5</v>
      </c>
      <c r="C166" s="31"/>
      <c r="D166" s="12">
        <f t="shared" si="118"/>
        <v>81.5</v>
      </c>
      <c r="E166" s="15">
        <f t="shared" si="119"/>
        <v>20.375</v>
      </c>
      <c r="F166" s="8">
        <f t="shared" si="120"/>
        <v>61.125</v>
      </c>
      <c r="G166" s="31"/>
      <c r="H166" s="12">
        <f t="shared" si="121"/>
        <v>81.5</v>
      </c>
      <c r="I166" s="9">
        <f t="shared" si="143"/>
        <v>6.6503999999999994</v>
      </c>
      <c r="J166" s="9">
        <f t="shared" si="122"/>
        <v>19.959350000000001</v>
      </c>
      <c r="K166" s="9">
        <f t="shared" si="123"/>
        <v>54.890249999999995</v>
      </c>
      <c r="L166" s="31"/>
      <c r="M166" s="12">
        <f t="shared" si="124"/>
        <v>81.5</v>
      </c>
      <c r="N166" s="7">
        <f t="shared" si="125"/>
        <v>3.26</v>
      </c>
      <c r="O166" s="7">
        <f t="shared" si="126"/>
        <v>9.7799999999999994</v>
      </c>
      <c r="P166" s="7">
        <f t="shared" si="127"/>
        <v>26.895</v>
      </c>
      <c r="Q166" s="7">
        <f t="shared" si="128"/>
        <v>41.564999999999998</v>
      </c>
      <c r="R166" s="31"/>
      <c r="S166" s="12">
        <f t="shared" si="129"/>
        <v>81.5</v>
      </c>
      <c r="T166" s="7">
        <f t="shared" si="144"/>
        <v>1.6625999999999999</v>
      </c>
      <c r="U166" s="7">
        <f t="shared" si="145"/>
        <v>4.9878</v>
      </c>
      <c r="V166" s="7">
        <f t="shared" si="146"/>
        <v>13.724600000000001</v>
      </c>
      <c r="W166" s="7">
        <f t="shared" si="147"/>
        <v>21.206300000000002</v>
      </c>
      <c r="X166" s="7">
        <f t="shared" si="148"/>
        <v>39.918700000000001</v>
      </c>
      <c r="Z166" s="12">
        <f t="shared" si="130"/>
        <v>81.5</v>
      </c>
      <c r="AA166" s="7">
        <f t="shared" si="149"/>
        <v>0.81499999999999995</v>
      </c>
      <c r="AB166" s="7">
        <f t="shared" si="150"/>
        <v>2.4449999999999998</v>
      </c>
      <c r="AC166" s="7">
        <f t="shared" si="151"/>
        <v>6.7237499999999999</v>
      </c>
      <c r="AD166" s="7">
        <f t="shared" si="152"/>
        <v>10.391249999999999</v>
      </c>
      <c r="AE166" s="7">
        <f t="shared" si="153"/>
        <v>19.559999999999999</v>
      </c>
      <c r="AF166" s="7">
        <f t="shared" si="154"/>
        <v>41.564999999999998</v>
      </c>
      <c r="AG166" s="23"/>
      <c r="AH166" s="12">
        <f t="shared" si="131"/>
        <v>81.5</v>
      </c>
      <c r="AI166" s="21">
        <f>0.25*'table CONIFERES'!$AH166/100</f>
        <v>0.20374999999999999</v>
      </c>
      <c r="AJ166" s="21">
        <f>0.75*'table CONIFERES'!AH166/100</f>
        <v>0.61124999999999996</v>
      </c>
      <c r="AK166" s="21">
        <f>2.06*'table CONIFERES'!AH166/100</f>
        <v>1.6789000000000001</v>
      </c>
      <c r="AL166" s="21">
        <f>3.19*'table CONIFERES'!AH166/100</f>
        <v>2.59985</v>
      </c>
      <c r="AM166" s="21">
        <f>6*'table CONIFERES'!AH166/100</f>
        <v>4.8899999999999997</v>
      </c>
      <c r="AN166" s="21">
        <f>12.75*'table CONIFERES'!AH166/100</f>
        <v>10.391249999999999</v>
      </c>
      <c r="AO166" s="21">
        <f>75*'table CONIFERES'!AH166/100</f>
        <v>61.125</v>
      </c>
      <c r="AQ166" s="12">
        <f t="shared" si="132"/>
        <v>81.5</v>
      </c>
      <c r="AR166" s="21">
        <f t="shared" si="155"/>
        <v>8.9649999999999994E-2</v>
      </c>
      <c r="AS166" s="21">
        <f t="shared" si="156"/>
        <v>0.26895000000000002</v>
      </c>
      <c r="AT166" s="21">
        <f t="shared" si="157"/>
        <v>0.74980000000000002</v>
      </c>
      <c r="AU166" s="21">
        <f t="shared" si="158"/>
        <v>1.1573</v>
      </c>
      <c r="AV166" s="21">
        <f t="shared" si="159"/>
        <v>2.17605</v>
      </c>
      <c r="AW166" s="21">
        <f t="shared" si="160"/>
        <v>4.6210500000000003</v>
      </c>
      <c r="AX166" s="21">
        <f t="shared" si="161"/>
        <v>27.16395</v>
      </c>
      <c r="AY166" s="21">
        <f t="shared" si="162"/>
        <v>45.281400000000005</v>
      </c>
      <c r="BA166" s="12">
        <f t="shared" si="133"/>
        <v>81.5</v>
      </c>
      <c r="BB166" s="21">
        <f t="shared" si="163"/>
        <v>4.8899999999999999E-2</v>
      </c>
      <c r="BC166" s="21">
        <f t="shared" si="164"/>
        <v>0.15484999999999999</v>
      </c>
      <c r="BD166" s="21">
        <f t="shared" si="165"/>
        <v>0.42380000000000001</v>
      </c>
      <c r="BE166" s="21">
        <f t="shared" si="166"/>
        <v>0.65200000000000002</v>
      </c>
      <c r="BF166" s="21">
        <f t="shared" si="167"/>
        <v>1.2224999999999999</v>
      </c>
      <c r="BG166" s="21">
        <f t="shared" si="168"/>
        <v>2.59985</v>
      </c>
      <c r="BH166" s="21">
        <f t="shared" si="169"/>
        <v>15.28125</v>
      </c>
      <c r="BI166" s="21">
        <f t="shared" si="170"/>
        <v>25.46875</v>
      </c>
      <c r="BJ166" s="21">
        <f t="shared" si="171"/>
        <v>35.65625</v>
      </c>
      <c r="BL166" s="12">
        <f t="shared" si="134"/>
        <v>81.5</v>
      </c>
      <c r="BM166" s="3">
        <f t="shared" si="135"/>
        <v>3.2600000000000004E-2</v>
      </c>
      <c r="BN166" s="3">
        <f t="shared" si="136"/>
        <v>9.7799999999999998E-2</v>
      </c>
      <c r="BO166" s="3">
        <f t="shared" si="137"/>
        <v>0.26895000000000002</v>
      </c>
      <c r="BP166" s="3">
        <f t="shared" si="138"/>
        <v>0.41564999999999996</v>
      </c>
      <c r="BQ166" s="3">
        <f t="shared" si="172"/>
        <v>0.78239999999999998</v>
      </c>
      <c r="BR166" s="3">
        <f t="shared" si="173"/>
        <v>1.6625999999999999</v>
      </c>
      <c r="BS166" s="3">
        <f t="shared" si="139"/>
        <v>9.7799999999999994</v>
      </c>
      <c r="BT166" s="3">
        <f t="shared" si="140"/>
        <v>16.3</v>
      </c>
      <c r="BU166" s="3">
        <f t="shared" si="141"/>
        <v>22.82</v>
      </c>
      <c r="BV166" s="3">
        <f t="shared" si="142"/>
        <v>29.34</v>
      </c>
    </row>
    <row r="167" spans="1:74" x14ac:dyDescent="0.25">
      <c r="A167" s="12">
        <f t="shared" si="116"/>
        <v>82</v>
      </c>
      <c r="B167" s="11">
        <f t="shared" si="117"/>
        <v>82</v>
      </c>
      <c r="C167" s="31"/>
      <c r="D167" s="12">
        <f t="shared" si="118"/>
        <v>82</v>
      </c>
      <c r="E167" s="15">
        <f t="shared" si="119"/>
        <v>20.5</v>
      </c>
      <c r="F167" s="8">
        <f t="shared" si="120"/>
        <v>61.5</v>
      </c>
      <c r="G167" s="31"/>
      <c r="H167" s="12">
        <f t="shared" si="121"/>
        <v>82</v>
      </c>
      <c r="I167" s="9">
        <f t="shared" si="143"/>
        <v>6.6912000000000003</v>
      </c>
      <c r="J167" s="9">
        <f t="shared" si="122"/>
        <v>20.081799999999998</v>
      </c>
      <c r="K167" s="9">
        <f t="shared" si="123"/>
        <v>55.226999999999997</v>
      </c>
      <c r="L167" s="31"/>
      <c r="M167" s="12">
        <f t="shared" si="124"/>
        <v>82</v>
      </c>
      <c r="N167" s="7">
        <f t="shared" si="125"/>
        <v>3.28</v>
      </c>
      <c r="O167" s="7">
        <f t="shared" si="126"/>
        <v>9.84</v>
      </c>
      <c r="P167" s="7">
        <f t="shared" si="127"/>
        <v>27.06</v>
      </c>
      <c r="Q167" s="7">
        <f t="shared" si="128"/>
        <v>41.82</v>
      </c>
      <c r="R167" s="31"/>
      <c r="S167" s="12">
        <f t="shared" si="129"/>
        <v>82</v>
      </c>
      <c r="T167" s="7">
        <f t="shared" si="144"/>
        <v>1.6728000000000001</v>
      </c>
      <c r="U167" s="7">
        <f t="shared" si="145"/>
        <v>5.0184000000000006</v>
      </c>
      <c r="V167" s="7">
        <f t="shared" si="146"/>
        <v>13.808799999999998</v>
      </c>
      <c r="W167" s="7">
        <f t="shared" si="147"/>
        <v>21.336399999999998</v>
      </c>
      <c r="X167" s="7">
        <f t="shared" si="148"/>
        <v>40.163599999999995</v>
      </c>
      <c r="Z167" s="12">
        <f t="shared" si="130"/>
        <v>82</v>
      </c>
      <c r="AA167" s="7">
        <f t="shared" si="149"/>
        <v>0.82</v>
      </c>
      <c r="AB167" s="7">
        <f t="shared" si="150"/>
        <v>2.46</v>
      </c>
      <c r="AC167" s="7">
        <f t="shared" si="151"/>
        <v>6.7649999999999997</v>
      </c>
      <c r="AD167" s="7">
        <f t="shared" si="152"/>
        <v>10.455</v>
      </c>
      <c r="AE167" s="7">
        <f t="shared" si="153"/>
        <v>19.68</v>
      </c>
      <c r="AF167" s="7">
        <f t="shared" si="154"/>
        <v>41.82</v>
      </c>
      <c r="AG167" s="23"/>
      <c r="AH167" s="12">
        <f t="shared" si="131"/>
        <v>82</v>
      </c>
      <c r="AI167" s="21">
        <f>0.25*'table CONIFERES'!$AH167/100</f>
        <v>0.20499999999999999</v>
      </c>
      <c r="AJ167" s="21">
        <f>0.75*'table CONIFERES'!AH167/100</f>
        <v>0.61499999999999999</v>
      </c>
      <c r="AK167" s="21">
        <f>2.06*'table CONIFERES'!AH167/100</f>
        <v>1.6892000000000003</v>
      </c>
      <c r="AL167" s="21">
        <f>3.19*'table CONIFERES'!AH167/100</f>
        <v>2.6157999999999997</v>
      </c>
      <c r="AM167" s="21">
        <f>6*'table CONIFERES'!AH167/100</f>
        <v>4.92</v>
      </c>
      <c r="AN167" s="21">
        <f>12.75*'table CONIFERES'!AH167/100</f>
        <v>10.455</v>
      </c>
      <c r="AO167" s="21">
        <f>75*'table CONIFERES'!AH167/100</f>
        <v>61.5</v>
      </c>
      <c r="AQ167" s="12">
        <f t="shared" si="132"/>
        <v>82</v>
      </c>
      <c r="AR167" s="21">
        <f t="shared" si="155"/>
        <v>9.0200000000000002E-2</v>
      </c>
      <c r="AS167" s="21">
        <f t="shared" si="156"/>
        <v>0.27060000000000001</v>
      </c>
      <c r="AT167" s="21">
        <f t="shared" si="157"/>
        <v>0.75439999999999996</v>
      </c>
      <c r="AU167" s="21">
        <f t="shared" si="158"/>
        <v>1.1643999999999999</v>
      </c>
      <c r="AV167" s="21">
        <f t="shared" si="159"/>
        <v>2.1894</v>
      </c>
      <c r="AW167" s="21">
        <f t="shared" si="160"/>
        <v>4.6494</v>
      </c>
      <c r="AX167" s="21">
        <f t="shared" si="161"/>
        <v>27.3306</v>
      </c>
      <c r="AY167" s="21">
        <f t="shared" si="162"/>
        <v>45.559200000000004</v>
      </c>
      <c r="BA167" s="12">
        <f t="shared" si="133"/>
        <v>82</v>
      </c>
      <c r="BB167" s="21">
        <f t="shared" si="163"/>
        <v>4.9200000000000001E-2</v>
      </c>
      <c r="BC167" s="21">
        <f t="shared" si="164"/>
        <v>0.15579999999999999</v>
      </c>
      <c r="BD167" s="21">
        <f t="shared" si="165"/>
        <v>0.4264</v>
      </c>
      <c r="BE167" s="21">
        <f t="shared" si="166"/>
        <v>0.65600000000000014</v>
      </c>
      <c r="BF167" s="21">
        <f t="shared" si="167"/>
        <v>1.23</v>
      </c>
      <c r="BG167" s="21">
        <f t="shared" si="168"/>
        <v>2.6157999999999997</v>
      </c>
      <c r="BH167" s="21">
        <f t="shared" si="169"/>
        <v>15.375</v>
      </c>
      <c r="BI167" s="21">
        <f t="shared" si="170"/>
        <v>25.625</v>
      </c>
      <c r="BJ167" s="21">
        <f t="shared" si="171"/>
        <v>35.875</v>
      </c>
      <c r="BL167" s="12">
        <f t="shared" si="134"/>
        <v>82</v>
      </c>
      <c r="BM167" s="3">
        <f t="shared" si="135"/>
        <v>3.2800000000000003E-2</v>
      </c>
      <c r="BN167" s="3">
        <f t="shared" si="136"/>
        <v>9.8400000000000001E-2</v>
      </c>
      <c r="BO167" s="3">
        <f t="shared" si="137"/>
        <v>0.27060000000000001</v>
      </c>
      <c r="BP167" s="3">
        <f t="shared" si="138"/>
        <v>0.41820000000000002</v>
      </c>
      <c r="BQ167" s="3">
        <f t="shared" si="172"/>
        <v>0.78720000000000001</v>
      </c>
      <c r="BR167" s="3">
        <f t="shared" si="173"/>
        <v>1.6728000000000001</v>
      </c>
      <c r="BS167" s="3">
        <f t="shared" si="139"/>
        <v>9.84</v>
      </c>
      <c r="BT167" s="3">
        <f t="shared" si="140"/>
        <v>16.399999999999999</v>
      </c>
      <c r="BU167" s="3">
        <f t="shared" si="141"/>
        <v>22.96</v>
      </c>
      <c r="BV167" s="3">
        <f t="shared" si="142"/>
        <v>29.52</v>
      </c>
    </row>
    <row r="168" spans="1:74" x14ac:dyDescent="0.25">
      <c r="A168" s="12">
        <f t="shared" si="116"/>
        <v>82.5</v>
      </c>
      <c r="B168" s="11">
        <f t="shared" si="117"/>
        <v>82.5</v>
      </c>
      <c r="C168" s="31"/>
      <c r="D168" s="12">
        <f t="shared" si="118"/>
        <v>82.5</v>
      </c>
      <c r="E168" s="15">
        <f t="shared" si="119"/>
        <v>20.625</v>
      </c>
      <c r="F168" s="8">
        <f t="shared" si="120"/>
        <v>61.875</v>
      </c>
      <c r="G168" s="31"/>
      <c r="H168" s="12">
        <f t="shared" si="121"/>
        <v>82.5</v>
      </c>
      <c r="I168" s="9">
        <f t="shared" si="143"/>
        <v>6.7320000000000002</v>
      </c>
      <c r="J168" s="9">
        <f t="shared" si="122"/>
        <v>20.204249999999998</v>
      </c>
      <c r="K168" s="9">
        <f t="shared" si="123"/>
        <v>55.563749999999992</v>
      </c>
      <c r="L168" s="31"/>
      <c r="M168" s="12">
        <f t="shared" si="124"/>
        <v>82.5</v>
      </c>
      <c r="N168" s="7">
        <f t="shared" si="125"/>
        <v>3.3</v>
      </c>
      <c r="O168" s="7">
        <f t="shared" si="126"/>
        <v>9.9</v>
      </c>
      <c r="P168" s="7">
        <f t="shared" si="127"/>
        <v>27.225000000000001</v>
      </c>
      <c r="Q168" s="7">
        <f t="shared" si="128"/>
        <v>42.075000000000003</v>
      </c>
      <c r="R168" s="31"/>
      <c r="S168" s="12">
        <f t="shared" si="129"/>
        <v>82.5</v>
      </c>
      <c r="T168" s="7">
        <f t="shared" si="144"/>
        <v>1.6830000000000001</v>
      </c>
      <c r="U168" s="7">
        <f t="shared" si="145"/>
        <v>5.0490000000000004</v>
      </c>
      <c r="V168" s="7">
        <f t="shared" si="146"/>
        <v>13.892999999999999</v>
      </c>
      <c r="W168" s="7">
        <f t="shared" si="147"/>
        <v>21.4665</v>
      </c>
      <c r="X168" s="7">
        <f t="shared" si="148"/>
        <v>40.408499999999997</v>
      </c>
      <c r="Z168" s="12">
        <f t="shared" si="130"/>
        <v>82.5</v>
      </c>
      <c r="AA168" s="7">
        <f t="shared" si="149"/>
        <v>0.82499999999999996</v>
      </c>
      <c r="AB168" s="7">
        <f t="shared" si="150"/>
        <v>2.4750000000000001</v>
      </c>
      <c r="AC168" s="7">
        <f t="shared" si="151"/>
        <v>6.8062500000000004</v>
      </c>
      <c r="AD168" s="7">
        <f t="shared" si="152"/>
        <v>10.518750000000001</v>
      </c>
      <c r="AE168" s="7">
        <f t="shared" si="153"/>
        <v>19.8</v>
      </c>
      <c r="AF168" s="7">
        <f t="shared" si="154"/>
        <v>42.075000000000003</v>
      </c>
      <c r="AG168" s="23"/>
      <c r="AH168" s="12">
        <f t="shared" si="131"/>
        <v>82.5</v>
      </c>
      <c r="AI168" s="21">
        <f>0.25*'table CONIFERES'!$AH168/100</f>
        <v>0.20624999999999999</v>
      </c>
      <c r="AJ168" s="21">
        <f>0.75*'table CONIFERES'!AH168/100</f>
        <v>0.61875000000000002</v>
      </c>
      <c r="AK168" s="21">
        <f>2.06*'table CONIFERES'!AH168/100</f>
        <v>1.6995000000000002</v>
      </c>
      <c r="AL168" s="21">
        <f>3.19*'table CONIFERES'!AH168/100</f>
        <v>2.6317500000000003</v>
      </c>
      <c r="AM168" s="21">
        <f>6*'table CONIFERES'!AH168/100</f>
        <v>4.95</v>
      </c>
      <c r="AN168" s="21">
        <f>12.75*'table CONIFERES'!AH168/100</f>
        <v>10.518750000000001</v>
      </c>
      <c r="AO168" s="21">
        <f>75*'table CONIFERES'!AH168/100</f>
        <v>61.875</v>
      </c>
      <c r="AQ168" s="12">
        <f t="shared" si="132"/>
        <v>82.5</v>
      </c>
      <c r="AR168" s="21">
        <f t="shared" si="155"/>
        <v>9.0749999999999997E-2</v>
      </c>
      <c r="AS168" s="21">
        <f t="shared" si="156"/>
        <v>0.27224999999999999</v>
      </c>
      <c r="AT168" s="21">
        <f t="shared" si="157"/>
        <v>0.75900000000000001</v>
      </c>
      <c r="AU168" s="21">
        <f t="shared" si="158"/>
        <v>1.1715</v>
      </c>
      <c r="AV168" s="21">
        <f t="shared" si="159"/>
        <v>2.20275</v>
      </c>
      <c r="AW168" s="21">
        <f t="shared" si="160"/>
        <v>4.6777499999999996</v>
      </c>
      <c r="AX168" s="21">
        <f t="shared" si="161"/>
        <v>27.497249999999998</v>
      </c>
      <c r="AY168" s="21">
        <f t="shared" si="162"/>
        <v>45.836999999999996</v>
      </c>
      <c r="BA168" s="12">
        <f t="shared" si="133"/>
        <v>82.5</v>
      </c>
      <c r="BB168" s="21">
        <f t="shared" si="163"/>
        <v>4.9500000000000002E-2</v>
      </c>
      <c r="BC168" s="21">
        <f t="shared" si="164"/>
        <v>0.15675</v>
      </c>
      <c r="BD168" s="21">
        <f t="shared" si="165"/>
        <v>0.42899999999999999</v>
      </c>
      <c r="BE168" s="21">
        <f t="shared" si="166"/>
        <v>0.66</v>
      </c>
      <c r="BF168" s="21">
        <f t="shared" si="167"/>
        <v>1.2375</v>
      </c>
      <c r="BG168" s="21">
        <f t="shared" si="168"/>
        <v>2.6317500000000003</v>
      </c>
      <c r="BH168" s="21">
        <f t="shared" si="169"/>
        <v>15.46875</v>
      </c>
      <c r="BI168" s="21">
        <f t="shared" si="170"/>
        <v>25.78125</v>
      </c>
      <c r="BJ168" s="21">
        <f t="shared" si="171"/>
        <v>36.09375</v>
      </c>
      <c r="BL168" s="12">
        <f t="shared" si="134"/>
        <v>82.5</v>
      </c>
      <c r="BM168" s="3">
        <f t="shared" si="135"/>
        <v>3.3000000000000002E-2</v>
      </c>
      <c r="BN168" s="3">
        <f t="shared" si="136"/>
        <v>9.9000000000000005E-2</v>
      </c>
      <c r="BO168" s="3">
        <f t="shared" si="137"/>
        <v>0.27224999999999999</v>
      </c>
      <c r="BP168" s="3">
        <f t="shared" si="138"/>
        <v>0.42075000000000001</v>
      </c>
      <c r="BQ168" s="3">
        <f t="shared" si="172"/>
        <v>0.79200000000000004</v>
      </c>
      <c r="BR168" s="3">
        <f t="shared" si="173"/>
        <v>1.6830000000000001</v>
      </c>
      <c r="BS168" s="3">
        <f t="shared" si="139"/>
        <v>9.9</v>
      </c>
      <c r="BT168" s="3">
        <f t="shared" si="140"/>
        <v>16.5</v>
      </c>
      <c r="BU168" s="3">
        <f t="shared" si="141"/>
        <v>23.1</v>
      </c>
      <c r="BV168" s="3">
        <f t="shared" si="142"/>
        <v>29.7</v>
      </c>
    </row>
    <row r="169" spans="1:74" x14ac:dyDescent="0.25">
      <c r="A169" s="12">
        <f t="shared" si="116"/>
        <v>83</v>
      </c>
      <c r="B169" s="11">
        <f t="shared" si="117"/>
        <v>83</v>
      </c>
      <c r="C169" s="31"/>
      <c r="D169" s="12">
        <f t="shared" si="118"/>
        <v>83</v>
      </c>
      <c r="E169" s="15">
        <f t="shared" si="119"/>
        <v>20.75</v>
      </c>
      <c r="F169" s="8">
        <f t="shared" si="120"/>
        <v>62.25</v>
      </c>
      <c r="G169" s="31"/>
      <c r="H169" s="12">
        <f t="shared" si="121"/>
        <v>83</v>
      </c>
      <c r="I169" s="9">
        <f t="shared" si="143"/>
        <v>6.7728000000000002</v>
      </c>
      <c r="J169" s="9">
        <f t="shared" si="122"/>
        <v>20.326699999999999</v>
      </c>
      <c r="K169" s="9">
        <f t="shared" si="123"/>
        <v>55.900499999999994</v>
      </c>
      <c r="L169" s="31"/>
      <c r="M169" s="12">
        <f t="shared" si="124"/>
        <v>83</v>
      </c>
      <c r="N169" s="7">
        <f t="shared" si="125"/>
        <v>3.32</v>
      </c>
      <c r="O169" s="7">
        <f t="shared" si="126"/>
        <v>9.9600000000000009</v>
      </c>
      <c r="P169" s="7">
        <f t="shared" si="127"/>
        <v>27.39</v>
      </c>
      <c r="Q169" s="7">
        <f t="shared" si="128"/>
        <v>42.33</v>
      </c>
      <c r="R169" s="31"/>
      <c r="S169" s="12">
        <f t="shared" si="129"/>
        <v>83</v>
      </c>
      <c r="T169" s="7">
        <f t="shared" si="144"/>
        <v>1.6932</v>
      </c>
      <c r="U169" s="7">
        <f t="shared" si="145"/>
        <v>5.0796000000000001</v>
      </c>
      <c r="V169" s="7">
        <f t="shared" si="146"/>
        <v>13.9772</v>
      </c>
      <c r="W169" s="7">
        <f t="shared" si="147"/>
        <v>21.596599999999999</v>
      </c>
      <c r="X169" s="7">
        <f t="shared" si="148"/>
        <v>40.653399999999998</v>
      </c>
      <c r="Z169" s="12">
        <f t="shared" si="130"/>
        <v>83</v>
      </c>
      <c r="AA169" s="7">
        <f t="shared" si="149"/>
        <v>0.83</v>
      </c>
      <c r="AB169" s="7">
        <f t="shared" si="150"/>
        <v>2.4900000000000002</v>
      </c>
      <c r="AC169" s="7">
        <f t="shared" si="151"/>
        <v>6.8475000000000001</v>
      </c>
      <c r="AD169" s="7">
        <f t="shared" si="152"/>
        <v>10.5825</v>
      </c>
      <c r="AE169" s="7">
        <f t="shared" si="153"/>
        <v>19.920000000000002</v>
      </c>
      <c r="AF169" s="7">
        <f t="shared" si="154"/>
        <v>42.33</v>
      </c>
      <c r="AG169" s="23"/>
      <c r="AH169" s="12">
        <f t="shared" si="131"/>
        <v>83</v>
      </c>
      <c r="AI169" s="21">
        <f>0.25*'table CONIFERES'!$AH169/100</f>
        <v>0.20749999999999999</v>
      </c>
      <c r="AJ169" s="21">
        <f>0.75*'table CONIFERES'!AH169/100</f>
        <v>0.62250000000000005</v>
      </c>
      <c r="AK169" s="21">
        <f>2.06*'table CONIFERES'!AH169/100</f>
        <v>1.7098000000000002</v>
      </c>
      <c r="AL169" s="21">
        <f>3.19*'table CONIFERES'!AH169/100</f>
        <v>2.6476999999999999</v>
      </c>
      <c r="AM169" s="21">
        <f>6*'table CONIFERES'!AH169/100</f>
        <v>4.9800000000000004</v>
      </c>
      <c r="AN169" s="21">
        <f>12.75*'table CONIFERES'!AH169/100</f>
        <v>10.5825</v>
      </c>
      <c r="AO169" s="21">
        <f>75*'table CONIFERES'!AH169/100</f>
        <v>62.25</v>
      </c>
      <c r="AQ169" s="12">
        <f t="shared" si="132"/>
        <v>83</v>
      </c>
      <c r="AR169" s="21">
        <f t="shared" si="155"/>
        <v>9.1300000000000006E-2</v>
      </c>
      <c r="AS169" s="21">
        <f t="shared" si="156"/>
        <v>0.27390000000000003</v>
      </c>
      <c r="AT169" s="21">
        <f t="shared" si="157"/>
        <v>0.76359999999999995</v>
      </c>
      <c r="AU169" s="21">
        <f t="shared" si="158"/>
        <v>1.1786000000000001</v>
      </c>
      <c r="AV169" s="21">
        <f t="shared" si="159"/>
        <v>2.2161</v>
      </c>
      <c r="AW169" s="21">
        <f t="shared" si="160"/>
        <v>4.7061000000000002</v>
      </c>
      <c r="AX169" s="21">
        <f t="shared" si="161"/>
        <v>27.663899999999998</v>
      </c>
      <c r="AY169" s="21">
        <f t="shared" si="162"/>
        <v>46.114800000000002</v>
      </c>
      <c r="BA169" s="12">
        <f t="shared" si="133"/>
        <v>83</v>
      </c>
      <c r="BB169" s="21">
        <f t="shared" si="163"/>
        <v>4.9799999999999997E-2</v>
      </c>
      <c r="BC169" s="21">
        <f t="shared" si="164"/>
        <v>0.15770000000000001</v>
      </c>
      <c r="BD169" s="21">
        <f t="shared" si="165"/>
        <v>0.43160000000000004</v>
      </c>
      <c r="BE169" s="21">
        <f t="shared" si="166"/>
        <v>0.66400000000000003</v>
      </c>
      <c r="BF169" s="21">
        <f t="shared" si="167"/>
        <v>1.2450000000000001</v>
      </c>
      <c r="BG169" s="21">
        <f t="shared" si="168"/>
        <v>2.6476999999999999</v>
      </c>
      <c r="BH169" s="21">
        <f t="shared" si="169"/>
        <v>15.5625</v>
      </c>
      <c r="BI169" s="21">
        <f t="shared" si="170"/>
        <v>25.9375</v>
      </c>
      <c r="BJ169" s="21">
        <f t="shared" si="171"/>
        <v>36.3125</v>
      </c>
      <c r="BL169" s="12">
        <f t="shared" si="134"/>
        <v>83</v>
      </c>
      <c r="BM169" s="3">
        <f t="shared" si="135"/>
        <v>3.32E-2</v>
      </c>
      <c r="BN169" s="3">
        <f t="shared" si="136"/>
        <v>9.9599999999999994E-2</v>
      </c>
      <c r="BO169" s="3">
        <f t="shared" si="137"/>
        <v>0.27390000000000003</v>
      </c>
      <c r="BP169" s="3">
        <f t="shared" si="138"/>
        <v>0.42330000000000001</v>
      </c>
      <c r="BQ169" s="3">
        <f t="shared" si="172"/>
        <v>0.79679999999999995</v>
      </c>
      <c r="BR169" s="3">
        <f t="shared" si="173"/>
        <v>1.6932</v>
      </c>
      <c r="BS169" s="3">
        <f t="shared" si="139"/>
        <v>9.9600000000000009</v>
      </c>
      <c r="BT169" s="3">
        <f t="shared" si="140"/>
        <v>16.600000000000001</v>
      </c>
      <c r="BU169" s="3">
        <f t="shared" si="141"/>
        <v>23.24</v>
      </c>
      <c r="BV169" s="3">
        <f t="shared" si="142"/>
        <v>29.88</v>
      </c>
    </row>
    <row r="170" spans="1:74" x14ac:dyDescent="0.25">
      <c r="A170" s="12">
        <f t="shared" si="116"/>
        <v>83.5</v>
      </c>
      <c r="B170" s="11">
        <f t="shared" si="117"/>
        <v>83.5</v>
      </c>
      <c r="C170" s="31"/>
      <c r="D170" s="12">
        <f t="shared" si="118"/>
        <v>83.5</v>
      </c>
      <c r="E170" s="15">
        <f t="shared" si="119"/>
        <v>20.875</v>
      </c>
      <c r="F170" s="8">
        <f t="shared" si="120"/>
        <v>62.625</v>
      </c>
      <c r="G170" s="31"/>
      <c r="H170" s="12">
        <f t="shared" si="121"/>
        <v>83.5</v>
      </c>
      <c r="I170" s="9">
        <f t="shared" si="143"/>
        <v>6.8136000000000001</v>
      </c>
      <c r="J170" s="9">
        <f t="shared" si="122"/>
        <v>20.449149999999999</v>
      </c>
      <c r="K170" s="9">
        <f t="shared" si="123"/>
        <v>56.237249999999996</v>
      </c>
      <c r="L170" s="31"/>
      <c r="M170" s="12">
        <f t="shared" si="124"/>
        <v>83.5</v>
      </c>
      <c r="N170" s="7">
        <f t="shared" si="125"/>
        <v>3.34</v>
      </c>
      <c r="O170" s="7">
        <f t="shared" si="126"/>
        <v>10.02</v>
      </c>
      <c r="P170" s="7">
        <f t="shared" si="127"/>
        <v>27.555</v>
      </c>
      <c r="Q170" s="7">
        <f t="shared" si="128"/>
        <v>42.585000000000001</v>
      </c>
      <c r="R170" s="31"/>
      <c r="S170" s="12">
        <f t="shared" si="129"/>
        <v>83.5</v>
      </c>
      <c r="T170" s="7">
        <f t="shared" si="144"/>
        <v>1.7034</v>
      </c>
      <c r="U170" s="7">
        <f t="shared" si="145"/>
        <v>5.1101999999999999</v>
      </c>
      <c r="V170" s="7">
        <f t="shared" si="146"/>
        <v>14.061400000000001</v>
      </c>
      <c r="W170" s="7">
        <f t="shared" si="147"/>
        <v>21.726700000000001</v>
      </c>
      <c r="X170" s="7">
        <f t="shared" si="148"/>
        <v>40.898299999999999</v>
      </c>
      <c r="Z170" s="12">
        <f t="shared" si="130"/>
        <v>83.5</v>
      </c>
      <c r="AA170" s="7">
        <f t="shared" si="149"/>
        <v>0.83499999999999996</v>
      </c>
      <c r="AB170" s="7">
        <f t="shared" si="150"/>
        <v>2.5049999999999999</v>
      </c>
      <c r="AC170" s="7">
        <f t="shared" si="151"/>
        <v>6.8887499999999999</v>
      </c>
      <c r="AD170" s="7">
        <f t="shared" si="152"/>
        <v>10.64625</v>
      </c>
      <c r="AE170" s="7">
        <f t="shared" si="153"/>
        <v>20.04</v>
      </c>
      <c r="AF170" s="7">
        <f t="shared" si="154"/>
        <v>42.585000000000001</v>
      </c>
      <c r="AG170" s="23"/>
      <c r="AH170" s="12">
        <f t="shared" si="131"/>
        <v>83.5</v>
      </c>
      <c r="AI170" s="21">
        <f>0.25*'table CONIFERES'!$AH170/100</f>
        <v>0.20874999999999999</v>
      </c>
      <c r="AJ170" s="21">
        <f>0.75*'table CONIFERES'!AH170/100</f>
        <v>0.62624999999999997</v>
      </c>
      <c r="AK170" s="21">
        <f>2.06*'table CONIFERES'!AH170/100</f>
        <v>1.7201</v>
      </c>
      <c r="AL170" s="21">
        <f>3.19*'table CONIFERES'!AH170/100</f>
        <v>2.6636500000000001</v>
      </c>
      <c r="AM170" s="21">
        <f>6*'table CONIFERES'!AH170/100</f>
        <v>5.01</v>
      </c>
      <c r="AN170" s="21">
        <f>12.75*'table CONIFERES'!AH170/100</f>
        <v>10.64625</v>
      </c>
      <c r="AO170" s="21">
        <f>75*'table CONIFERES'!AH170/100</f>
        <v>62.625</v>
      </c>
      <c r="AQ170" s="12">
        <f t="shared" si="132"/>
        <v>83.5</v>
      </c>
      <c r="AR170" s="21">
        <f t="shared" si="155"/>
        <v>9.1850000000000001E-2</v>
      </c>
      <c r="AS170" s="21">
        <f t="shared" si="156"/>
        <v>0.27555000000000002</v>
      </c>
      <c r="AT170" s="21">
        <f t="shared" si="157"/>
        <v>0.7682000000000001</v>
      </c>
      <c r="AU170" s="21">
        <f t="shared" si="158"/>
        <v>1.1857</v>
      </c>
      <c r="AV170" s="21">
        <f t="shared" si="159"/>
        <v>2.2294499999999999</v>
      </c>
      <c r="AW170" s="21">
        <f t="shared" si="160"/>
        <v>4.7344499999999998</v>
      </c>
      <c r="AX170" s="21">
        <f t="shared" si="161"/>
        <v>27.830549999999999</v>
      </c>
      <c r="AY170" s="21">
        <f t="shared" si="162"/>
        <v>46.392600000000002</v>
      </c>
      <c r="BA170" s="12">
        <f t="shared" si="133"/>
        <v>83.5</v>
      </c>
      <c r="BB170" s="21">
        <f t="shared" si="163"/>
        <v>5.0099999999999999E-2</v>
      </c>
      <c r="BC170" s="21">
        <f t="shared" si="164"/>
        <v>0.15865000000000001</v>
      </c>
      <c r="BD170" s="21">
        <f t="shared" si="165"/>
        <v>0.43420000000000003</v>
      </c>
      <c r="BE170" s="21">
        <f t="shared" si="166"/>
        <v>0.66799999999999993</v>
      </c>
      <c r="BF170" s="21">
        <f t="shared" si="167"/>
        <v>1.2524999999999999</v>
      </c>
      <c r="BG170" s="21">
        <f t="shared" si="168"/>
        <v>2.6636500000000001</v>
      </c>
      <c r="BH170" s="21">
        <f t="shared" si="169"/>
        <v>15.65625</v>
      </c>
      <c r="BI170" s="21">
        <f t="shared" si="170"/>
        <v>26.09375</v>
      </c>
      <c r="BJ170" s="21">
        <f t="shared" si="171"/>
        <v>36.53125</v>
      </c>
      <c r="BL170" s="12">
        <f t="shared" si="134"/>
        <v>83.5</v>
      </c>
      <c r="BM170" s="3">
        <f t="shared" si="135"/>
        <v>3.3399999999999999E-2</v>
      </c>
      <c r="BN170" s="3">
        <f t="shared" si="136"/>
        <v>0.1002</v>
      </c>
      <c r="BO170" s="3">
        <f t="shared" si="137"/>
        <v>0.27555000000000002</v>
      </c>
      <c r="BP170" s="3">
        <f t="shared" si="138"/>
        <v>0.42585000000000001</v>
      </c>
      <c r="BQ170" s="3">
        <f t="shared" si="172"/>
        <v>0.80159999999999998</v>
      </c>
      <c r="BR170" s="3">
        <f t="shared" si="173"/>
        <v>1.7034</v>
      </c>
      <c r="BS170" s="3">
        <f t="shared" si="139"/>
        <v>10.02</v>
      </c>
      <c r="BT170" s="3">
        <f t="shared" si="140"/>
        <v>16.7</v>
      </c>
      <c r="BU170" s="3">
        <f t="shared" si="141"/>
        <v>23.38</v>
      </c>
      <c r="BV170" s="3">
        <f t="shared" si="142"/>
        <v>30.06</v>
      </c>
    </row>
    <row r="171" spans="1:74" x14ac:dyDescent="0.25">
      <c r="A171" s="12">
        <f t="shared" si="116"/>
        <v>84</v>
      </c>
      <c r="B171" s="11">
        <f t="shared" si="117"/>
        <v>84</v>
      </c>
      <c r="C171" s="31"/>
      <c r="D171" s="12">
        <f t="shared" si="118"/>
        <v>84</v>
      </c>
      <c r="E171" s="15">
        <f t="shared" si="119"/>
        <v>21</v>
      </c>
      <c r="F171" s="8">
        <f t="shared" si="120"/>
        <v>63</v>
      </c>
      <c r="G171" s="31"/>
      <c r="H171" s="12">
        <f t="shared" si="121"/>
        <v>84</v>
      </c>
      <c r="I171" s="9">
        <f t="shared" si="143"/>
        <v>6.8544000000000009</v>
      </c>
      <c r="J171" s="9">
        <f t="shared" si="122"/>
        <v>20.5716</v>
      </c>
      <c r="K171" s="9">
        <f t="shared" si="123"/>
        <v>56.573999999999998</v>
      </c>
      <c r="L171" s="31"/>
      <c r="M171" s="12">
        <f t="shared" si="124"/>
        <v>84</v>
      </c>
      <c r="N171" s="7">
        <f t="shared" si="125"/>
        <v>3.36</v>
      </c>
      <c r="O171" s="7">
        <f t="shared" si="126"/>
        <v>10.08</v>
      </c>
      <c r="P171" s="7">
        <f t="shared" si="127"/>
        <v>27.72</v>
      </c>
      <c r="Q171" s="7">
        <f t="shared" si="128"/>
        <v>42.84</v>
      </c>
      <c r="R171" s="31"/>
      <c r="S171" s="12">
        <f t="shared" si="129"/>
        <v>84</v>
      </c>
      <c r="T171" s="7">
        <f t="shared" si="144"/>
        <v>1.7136000000000002</v>
      </c>
      <c r="U171" s="7">
        <f t="shared" si="145"/>
        <v>5.1408000000000005</v>
      </c>
      <c r="V171" s="7">
        <f t="shared" si="146"/>
        <v>14.1456</v>
      </c>
      <c r="W171" s="7">
        <f t="shared" si="147"/>
        <v>21.8568</v>
      </c>
      <c r="X171" s="7">
        <f t="shared" si="148"/>
        <v>41.1432</v>
      </c>
      <c r="Z171" s="12">
        <f t="shared" si="130"/>
        <v>84</v>
      </c>
      <c r="AA171" s="7">
        <f t="shared" si="149"/>
        <v>0.84</v>
      </c>
      <c r="AB171" s="7">
        <f t="shared" si="150"/>
        <v>2.52</v>
      </c>
      <c r="AC171" s="7">
        <f t="shared" si="151"/>
        <v>6.93</v>
      </c>
      <c r="AD171" s="7">
        <f t="shared" si="152"/>
        <v>10.71</v>
      </c>
      <c r="AE171" s="7">
        <f t="shared" si="153"/>
        <v>20.16</v>
      </c>
      <c r="AF171" s="7">
        <f t="shared" si="154"/>
        <v>42.84</v>
      </c>
      <c r="AG171" s="23"/>
      <c r="AH171" s="12">
        <f t="shared" si="131"/>
        <v>84</v>
      </c>
      <c r="AI171" s="21">
        <f>0.25*'table CONIFERES'!$AH171/100</f>
        <v>0.21</v>
      </c>
      <c r="AJ171" s="21">
        <f>0.75*'table CONIFERES'!AH171/100</f>
        <v>0.63</v>
      </c>
      <c r="AK171" s="21">
        <f>2.06*'table CONIFERES'!AH171/100</f>
        <v>1.7303999999999999</v>
      </c>
      <c r="AL171" s="21">
        <f>3.19*'table CONIFERES'!AH171/100</f>
        <v>2.6795999999999998</v>
      </c>
      <c r="AM171" s="21">
        <f>6*'table CONIFERES'!AH171/100</f>
        <v>5.04</v>
      </c>
      <c r="AN171" s="21">
        <f>12.75*'table CONIFERES'!AH171/100</f>
        <v>10.71</v>
      </c>
      <c r="AO171" s="21">
        <f>75*'table CONIFERES'!AH171/100</f>
        <v>63</v>
      </c>
      <c r="AQ171" s="12">
        <f t="shared" si="132"/>
        <v>84</v>
      </c>
      <c r="AR171" s="21">
        <f t="shared" si="155"/>
        <v>9.2399999999999996E-2</v>
      </c>
      <c r="AS171" s="21">
        <f t="shared" si="156"/>
        <v>0.2772</v>
      </c>
      <c r="AT171" s="21">
        <f t="shared" si="157"/>
        <v>0.77280000000000004</v>
      </c>
      <c r="AU171" s="21">
        <f t="shared" si="158"/>
        <v>1.1928000000000001</v>
      </c>
      <c r="AV171" s="21">
        <f t="shared" si="159"/>
        <v>2.2427999999999999</v>
      </c>
      <c r="AW171" s="21">
        <f t="shared" si="160"/>
        <v>4.7627999999999995</v>
      </c>
      <c r="AX171" s="21">
        <f t="shared" si="161"/>
        <v>27.997199999999999</v>
      </c>
      <c r="AY171" s="21">
        <f t="shared" si="162"/>
        <v>46.670400000000001</v>
      </c>
      <c r="BA171" s="12">
        <f t="shared" si="133"/>
        <v>84</v>
      </c>
      <c r="BB171" s="21">
        <f t="shared" si="163"/>
        <v>5.04E-2</v>
      </c>
      <c r="BC171" s="21">
        <f t="shared" si="164"/>
        <v>0.15960000000000002</v>
      </c>
      <c r="BD171" s="21">
        <f t="shared" si="165"/>
        <v>0.43680000000000002</v>
      </c>
      <c r="BE171" s="21">
        <f t="shared" si="166"/>
        <v>0.67200000000000004</v>
      </c>
      <c r="BF171" s="21">
        <f t="shared" si="167"/>
        <v>1.26</v>
      </c>
      <c r="BG171" s="21">
        <f t="shared" si="168"/>
        <v>2.6795999999999998</v>
      </c>
      <c r="BH171" s="21">
        <f t="shared" si="169"/>
        <v>15.75</v>
      </c>
      <c r="BI171" s="21">
        <f t="shared" si="170"/>
        <v>26.25</v>
      </c>
      <c r="BJ171" s="21">
        <f t="shared" si="171"/>
        <v>36.75</v>
      </c>
      <c r="BL171" s="12">
        <f t="shared" si="134"/>
        <v>84</v>
      </c>
      <c r="BM171" s="3">
        <f t="shared" si="135"/>
        <v>3.3599999999999998E-2</v>
      </c>
      <c r="BN171" s="3">
        <f t="shared" si="136"/>
        <v>0.1008</v>
      </c>
      <c r="BO171" s="3">
        <f t="shared" si="137"/>
        <v>0.2772</v>
      </c>
      <c r="BP171" s="3">
        <f t="shared" si="138"/>
        <v>0.42840000000000006</v>
      </c>
      <c r="BQ171" s="3">
        <f t="shared" si="172"/>
        <v>0.80640000000000001</v>
      </c>
      <c r="BR171" s="3">
        <f t="shared" si="173"/>
        <v>1.7136000000000002</v>
      </c>
      <c r="BS171" s="3">
        <f t="shared" si="139"/>
        <v>10.08</v>
      </c>
      <c r="BT171" s="3">
        <f t="shared" si="140"/>
        <v>16.8</v>
      </c>
      <c r="BU171" s="3">
        <f t="shared" si="141"/>
        <v>23.52</v>
      </c>
      <c r="BV171" s="3">
        <f t="shared" si="142"/>
        <v>30.24</v>
      </c>
    </row>
    <row r="172" spans="1:74" x14ac:dyDescent="0.25">
      <c r="A172" s="12">
        <f t="shared" si="116"/>
        <v>84.5</v>
      </c>
      <c r="B172" s="11">
        <f t="shared" si="117"/>
        <v>84.5</v>
      </c>
      <c r="C172" s="31"/>
      <c r="D172" s="12">
        <f t="shared" si="118"/>
        <v>84.5</v>
      </c>
      <c r="E172" s="15">
        <f t="shared" si="119"/>
        <v>21.125</v>
      </c>
      <c r="F172" s="8">
        <f t="shared" si="120"/>
        <v>63.375</v>
      </c>
      <c r="G172" s="31"/>
      <c r="H172" s="12">
        <f t="shared" si="121"/>
        <v>84.5</v>
      </c>
      <c r="I172" s="9">
        <f t="shared" si="143"/>
        <v>6.8952</v>
      </c>
      <c r="J172" s="9">
        <f t="shared" si="122"/>
        <v>20.694049999999997</v>
      </c>
      <c r="K172" s="9">
        <f t="shared" si="123"/>
        <v>56.91075</v>
      </c>
      <c r="L172" s="31"/>
      <c r="M172" s="12">
        <f t="shared" si="124"/>
        <v>84.5</v>
      </c>
      <c r="N172" s="7">
        <f t="shared" si="125"/>
        <v>3.38</v>
      </c>
      <c r="O172" s="7">
        <f t="shared" si="126"/>
        <v>10.14</v>
      </c>
      <c r="P172" s="7">
        <f t="shared" si="127"/>
        <v>27.885000000000002</v>
      </c>
      <c r="Q172" s="7">
        <f t="shared" si="128"/>
        <v>43.094999999999999</v>
      </c>
      <c r="R172" s="31"/>
      <c r="S172" s="12">
        <f t="shared" si="129"/>
        <v>84.5</v>
      </c>
      <c r="T172" s="7">
        <f t="shared" si="144"/>
        <v>1.7238</v>
      </c>
      <c r="U172" s="7">
        <f t="shared" si="145"/>
        <v>5.1714000000000002</v>
      </c>
      <c r="V172" s="7">
        <f t="shared" si="146"/>
        <v>14.229800000000001</v>
      </c>
      <c r="W172" s="7">
        <f t="shared" si="147"/>
        <v>21.986900000000002</v>
      </c>
      <c r="X172" s="7">
        <f t="shared" si="148"/>
        <v>41.388099999999994</v>
      </c>
      <c r="Z172" s="12">
        <f t="shared" si="130"/>
        <v>84.5</v>
      </c>
      <c r="AA172" s="7">
        <f t="shared" si="149"/>
        <v>0.84499999999999997</v>
      </c>
      <c r="AB172" s="7">
        <f t="shared" si="150"/>
        <v>2.5350000000000001</v>
      </c>
      <c r="AC172" s="7">
        <f t="shared" si="151"/>
        <v>6.9712500000000004</v>
      </c>
      <c r="AD172" s="7">
        <f t="shared" si="152"/>
        <v>10.77375</v>
      </c>
      <c r="AE172" s="7">
        <f t="shared" si="153"/>
        <v>20.28</v>
      </c>
      <c r="AF172" s="7">
        <f t="shared" si="154"/>
        <v>43.094999999999999</v>
      </c>
      <c r="AG172" s="23"/>
      <c r="AH172" s="12">
        <f t="shared" si="131"/>
        <v>84.5</v>
      </c>
      <c r="AI172" s="21">
        <f>0.25*'table CONIFERES'!$AH172/100</f>
        <v>0.21124999999999999</v>
      </c>
      <c r="AJ172" s="21">
        <f>0.75*'table CONIFERES'!AH172/100</f>
        <v>0.63375000000000004</v>
      </c>
      <c r="AK172" s="21">
        <f>2.06*'table CONIFERES'!AH172/100</f>
        <v>1.7406999999999999</v>
      </c>
      <c r="AL172" s="21">
        <f>3.19*'table CONIFERES'!AH172/100</f>
        <v>2.6955499999999999</v>
      </c>
      <c r="AM172" s="21">
        <f>6*'table CONIFERES'!AH172/100</f>
        <v>5.07</v>
      </c>
      <c r="AN172" s="21">
        <f>12.75*'table CONIFERES'!AH172/100</f>
        <v>10.77375</v>
      </c>
      <c r="AO172" s="21">
        <f>75*'table CONIFERES'!AH172/100</f>
        <v>63.375</v>
      </c>
      <c r="AQ172" s="12">
        <f t="shared" si="132"/>
        <v>84.5</v>
      </c>
      <c r="AR172" s="21">
        <f t="shared" si="155"/>
        <v>9.2950000000000005E-2</v>
      </c>
      <c r="AS172" s="21">
        <f t="shared" si="156"/>
        <v>0.27885000000000004</v>
      </c>
      <c r="AT172" s="21">
        <f t="shared" si="157"/>
        <v>0.77740000000000009</v>
      </c>
      <c r="AU172" s="21">
        <f t="shared" si="158"/>
        <v>1.1999</v>
      </c>
      <c r="AV172" s="21">
        <f t="shared" si="159"/>
        <v>2.2561499999999999</v>
      </c>
      <c r="AW172" s="21">
        <f t="shared" si="160"/>
        <v>4.79115</v>
      </c>
      <c r="AX172" s="21">
        <f t="shared" si="161"/>
        <v>28.163849999999996</v>
      </c>
      <c r="AY172" s="21">
        <f t="shared" si="162"/>
        <v>46.948200000000007</v>
      </c>
      <c r="BA172" s="12">
        <f t="shared" si="133"/>
        <v>84.5</v>
      </c>
      <c r="BB172" s="21">
        <f t="shared" si="163"/>
        <v>5.0699999999999995E-2</v>
      </c>
      <c r="BC172" s="21">
        <f t="shared" si="164"/>
        <v>0.16055</v>
      </c>
      <c r="BD172" s="21">
        <f t="shared" si="165"/>
        <v>0.43940000000000007</v>
      </c>
      <c r="BE172" s="21">
        <f t="shared" si="166"/>
        <v>0.67600000000000005</v>
      </c>
      <c r="BF172" s="21">
        <f t="shared" si="167"/>
        <v>1.2675000000000001</v>
      </c>
      <c r="BG172" s="21">
        <f t="shared" si="168"/>
        <v>2.6955499999999999</v>
      </c>
      <c r="BH172" s="21">
        <f t="shared" si="169"/>
        <v>15.84375</v>
      </c>
      <c r="BI172" s="21">
        <f t="shared" si="170"/>
        <v>26.40625</v>
      </c>
      <c r="BJ172" s="21">
        <f t="shared" si="171"/>
        <v>36.96875</v>
      </c>
      <c r="BL172" s="12">
        <f t="shared" si="134"/>
        <v>84.5</v>
      </c>
      <c r="BM172" s="3">
        <f t="shared" si="135"/>
        <v>3.3799999999999997E-2</v>
      </c>
      <c r="BN172" s="3">
        <f t="shared" si="136"/>
        <v>0.10139999999999999</v>
      </c>
      <c r="BO172" s="3">
        <f t="shared" si="137"/>
        <v>0.27885000000000004</v>
      </c>
      <c r="BP172" s="3">
        <f t="shared" si="138"/>
        <v>0.43095</v>
      </c>
      <c r="BQ172" s="3">
        <f t="shared" si="172"/>
        <v>0.81119999999999992</v>
      </c>
      <c r="BR172" s="3">
        <f t="shared" si="173"/>
        <v>1.7238</v>
      </c>
      <c r="BS172" s="3">
        <f t="shared" si="139"/>
        <v>10.14</v>
      </c>
      <c r="BT172" s="3">
        <f t="shared" si="140"/>
        <v>16.899999999999999</v>
      </c>
      <c r="BU172" s="3">
        <f t="shared" si="141"/>
        <v>23.66</v>
      </c>
      <c r="BV172" s="3">
        <f t="shared" si="142"/>
        <v>30.42</v>
      </c>
    </row>
    <row r="173" spans="1:74" x14ac:dyDescent="0.25">
      <c r="A173" s="12">
        <f t="shared" si="116"/>
        <v>85</v>
      </c>
      <c r="B173" s="11">
        <f t="shared" si="117"/>
        <v>85</v>
      </c>
      <c r="C173" s="31"/>
      <c r="D173" s="12">
        <f t="shared" si="118"/>
        <v>85</v>
      </c>
      <c r="E173" s="15">
        <f t="shared" si="119"/>
        <v>21.25</v>
      </c>
      <c r="F173" s="8">
        <f t="shared" si="120"/>
        <v>63.75</v>
      </c>
      <c r="G173" s="31"/>
      <c r="H173" s="12">
        <f t="shared" si="121"/>
        <v>85</v>
      </c>
      <c r="I173" s="9">
        <f t="shared" si="143"/>
        <v>6.9359999999999999</v>
      </c>
      <c r="J173" s="9">
        <f t="shared" si="122"/>
        <v>20.816500000000001</v>
      </c>
      <c r="K173" s="9">
        <f t="shared" si="123"/>
        <v>57.247499999999988</v>
      </c>
      <c r="L173" s="31"/>
      <c r="M173" s="12">
        <f t="shared" si="124"/>
        <v>85</v>
      </c>
      <c r="N173" s="7">
        <f t="shared" si="125"/>
        <v>3.4</v>
      </c>
      <c r="O173" s="7">
        <f t="shared" si="126"/>
        <v>10.199999999999999</v>
      </c>
      <c r="P173" s="7">
        <f t="shared" si="127"/>
        <v>28.05</v>
      </c>
      <c r="Q173" s="7">
        <f t="shared" si="128"/>
        <v>43.35</v>
      </c>
      <c r="R173" s="31"/>
      <c r="S173" s="12">
        <f t="shared" si="129"/>
        <v>85</v>
      </c>
      <c r="T173" s="7">
        <f t="shared" si="144"/>
        <v>1.734</v>
      </c>
      <c r="U173" s="7">
        <f t="shared" si="145"/>
        <v>5.2020000000000008</v>
      </c>
      <c r="V173" s="7">
        <f t="shared" si="146"/>
        <v>14.314</v>
      </c>
      <c r="W173" s="7">
        <f t="shared" si="147"/>
        <v>22.116999999999997</v>
      </c>
      <c r="X173" s="7">
        <f t="shared" si="148"/>
        <v>41.633000000000003</v>
      </c>
      <c r="Z173" s="12">
        <f t="shared" si="130"/>
        <v>85</v>
      </c>
      <c r="AA173" s="7">
        <f t="shared" si="149"/>
        <v>0.85</v>
      </c>
      <c r="AB173" s="7">
        <f t="shared" si="150"/>
        <v>2.5499999999999998</v>
      </c>
      <c r="AC173" s="7">
        <f t="shared" si="151"/>
        <v>7.0125000000000002</v>
      </c>
      <c r="AD173" s="7">
        <f t="shared" si="152"/>
        <v>10.8375</v>
      </c>
      <c r="AE173" s="7">
        <f t="shared" si="153"/>
        <v>20.399999999999999</v>
      </c>
      <c r="AF173" s="7">
        <f t="shared" si="154"/>
        <v>43.35</v>
      </c>
      <c r="AG173" s="23"/>
      <c r="AH173" s="12">
        <f t="shared" si="131"/>
        <v>85</v>
      </c>
      <c r="AI173" s="21">
        <f>0.25*'table CONIFERES'!$AH173/100</f>
        <v>0.21249999999999999</v>
      </c>
      <c r="AJ173" s="21">
        <f>0.75*'table CONIFERES'!AH173/100</f>
        <v>0.63749999999999996</v>
      </c>
      <c r="AK173" s="21">
        <f>2.06*'table CONIFERES'!AH173/100</f>
        <v>1.7509999999999999</v>
      </c>
      <c r="AL173" s="21">
        <f>3.19*'table CONIFERES'!AH173/100</f>
        <v>2.7114999999999996</v>
      </c>
      <c r="AM173" s="21">
        <f>6*'table CONIFERES'!AH173/100</f>
        <v>5.0999999999999996</v>
      </c>
      <c r="AN173" s="21">
        <f>12.75*'table CONIFERES'!AH173/100</f>
        <v>10.8375</v>
      </c>
      <c r="AO173" s="21">
        <f>75*'table CONIFERES'!AH173/100</f>
        <v>63.75</v>
      </c>
      <c r="AQ173" s="12">
        <f t="shared" si="132"/>
        <v>85</v>
      </c>
      <c r="AR173" s="21">
        <f t="shared" si="155"/>
        <v>9.35E-2</v>
      </c>
      <c r="AS173" s="21">
        <f t="shared" si="156"/>
        <v>0.28050000000000003</v>
      </c>
      <c r="AT173" s="21">
        <f t="shared" si="157"/>
        <v>0.78200000000000003</v>
      </c>
      <c r="AU173" s="21">
        <f t="shared" si="158"/>
        <v>1.2069999999999999</v>
      </c>
      <c r="AV173" s="21">
        <f t="shared" si="159"/>
        <v>2.2694999999999999</v>
      </c>
      <c r="AW173" s="21">
        <f t="shared" si="160"/>
        <v>4.8194999999999997</v>
      </c>
      <c r="AX173" s="21">
        <f t="shared" si="161"/>
        <v>28.330499999999997</v>
      </c>
      <c r="AY173" s="21">
        <f t="shared" si="162"/>
        <v>47.226000000000006</v>
      </c>
      <c r="BA173" s="12">
        <f t="shared" si="133"/>
        <v>85</v>
      </c>
      <c r="BB173" s="21">
        <f t="shared" si="163"/>
        <v>5.0999999999999997E-2</v>
      </c>
      <c r="BC173" s="21">
        <f t="shared" si="164"/>
        <v>0.16149999999999998</v>
      </c>
      <c r="BD173" s="21">
        <f t="shared" si="165"/>
        <v>0.442</v>
      </c>
      <c r="BE173" s="21">
        <f t="shared" si="166"/>
        <v>0.68</v>
      </c>
      <c r="BF173" s="21">
        <f t="shared" si="167"/>
        <v>1.2749999999999999</v>
      </c>
      <c r="BG173" s="21">
        <f t="shared" si="168"/>
        <v>2.7114999999999996</v>
      </c>
      <c r="BH173" s="21">
        <f t="shared" si="169"/>
        <v>15.9375</v>
      </c>
      <c r="BI173" s="21">
        <f t="shared" si="170"/>
        <v>26.5625</v>
      </c>
      <c r="BJ173" s="21">
        <f t="shared" si="171"/>
        <v>37.1875</v>
      </c>
      <c r="BL173" s="12">
        <f t="shared" si="134"/>
        <v>85</v>
      </c>
      <c r="BM173" s="3">
        <f t="shared" si="135"/>
        <v>3.4000000000000002E-2</v>
      </c>
      <c r="BN173" s="3">
        <f t="shared" si="136"/>
        <v>0.10199999999999999</v>
      </c>
      <c r="BO173" s="3">
        <f t="shared" si="137"/>
        <v>0.28050000000000003</v>
      </c>
      <c r="BP173" s="3">
        <f t="shared" si="138"/>
        <v>0.4335</v>
      </c>
      <c r="BQ173" s="3">
        <f t="shared" si="172"/>
        <v>0.81599999999999995</v>
      </c>
      <c r="BR173" s="3">
        <f t="shared" si="173"/>
        <v>1.734</v>
      </c>
      <c r="BS173" s="3">
        <f t="shared" si="139"/>
        <v>10.199999999999999</v>
      </c>
      <c r="BT173" s="3">
        <f t="shared" si="140"/>
        <v>17</v>
      </c>
      <c r="BU173" s="3">
        <f t="shared" si="141"/>
        <v>23.8</v>
      </c>
      <c r="BV173" s="3">
        <f t="shared" si="142"/>
        <v>30.6</v>
      </c>
    </row>
    <row r="174" spans="1:74" x14ac:dyDescent="0.25">
      <c r="A174" s="12">
        <f t="shared" si="116"/>
        <v>85.5</v>
      </c>
      <c r="B174" s="11">
        <f t="shared" si="117"/>
        <v>85.5</v>
      </c>
      <c r="C174" s="31"/>
      <c r="D174" s="12">
        <f t="shared" si="118"/>
        <v>85.5</v>
      </c>
      <c r="E174" s="15">
        <f t="shared" si="119"/>
        <v>21.375</v>
      </c>
      <c r="F174" s="8">
        <f t="shared" si="120"/>
        <v>64.125</v>
      </c>
      <c r="G174" s="31"/>
      <c r="H174" s="12">
        <f t="shared" si="121"/>
        <v>85.5</v>
      </c>
      <c r="I174" s="9">
        <f t="shared" si="143"/>
        <v>6.9768000000000008</v>
      </c>
      <c r="J174" s="9">
        <f t="shared" si="122"/>
        <v>20.938949999999998</v>
      </c>
      <c r="K174" s="9">
        <f t="shared" si="123"/>
        <v>57.58424999999999</v>
      </c>
      <c r="L174" s="31"/>
      <c r="M174" s="12">
        <f t="shared" si="124"/>
        <v>85.5</v>
      </c>
      <c r="N174" s="7">
        <f t="shared" si="125"/>
        <v>3.42</v>
      </c>
      <c r="O174" s="7">
        <f t="shared" si="126"/>
        <v>10.26</v>
      </c>
      <c r="P174" s="7">
        <f t="shared" si="127"/>
        <v>28.215</v>
      </c>
      <c r="Q174" s="7">
        <f t="shared" si="128"/>
        <v>43.604999999999997</v>
      </c>
      <c r="R174" s="31"/>
      <c r="S174" s="12">
        <f t="shared" si="129"/>
        <v>85.5</v>
      </c>
      <c r="T174" s="7">
        <f t="shared" si="144"/>
        <v>1.7442000000000002</v>
      </c>
      <c r="U174" s="7">
        <f t="shared" si="145"/>
        <v>5.2325999999999997</v>
      </c>
      <c r="V174" s="7">
        <f t="shared" si="146"/>
        <v>14.398199999999999</v>
      </c>
      <c r="W174" s="7">
        <f t="shared" si="147"/>
        <v>22.2471</v>
      </c>
      <c r="X174" s="7">
        <f t="shared" si="148"/>
        <v>41.877899999999997</v>
      </c>
      <c r="Z174" s="12">
        <f t="shared" si="130"/>
        <v>85.5</v>
      </c>
      <c r="AA174" s="7">
        <f t="shared" si="149"/>
        <v>0.85499999999999998</v>
      </c>
      <c r="AB174" s="7">
        <f t="shared" si="150"/>
        <v>2.5649999999999999</v>
      </c>
      <c r="AC174" s="7">
        <f t="shared" si="151"/>
        <v>7.05375</v>
      </c>
      <c r="AD174" s="7">
        <f t="shared" si="152"/>
        <v>10.901249999999999</v>
      </c>
      <c r="AE174" s="7">
        <f t="shared" si="153"/>
        <v>20.52</v>
      </c>
      <c r="AF174" s="7">
        <f t="shared" si="154"/>
        <v>43.604999999999997</v>
      </c>
      <c r="AG174" s="23"/>
      <c r="AH174" s="12">
        <f t="shared" si="131"/>
        <v>85.5</v>
      </c>
      <c r="AI174" s="21">
        <f>0.25*'table CONIFERES'!$AH174/100</f>
        <v>0.21375</v>
      </c>
      <c r="AJ174" s="21">
        <f>0.75*'table CONIFERES'!AH174/100</f>
        <v>0.64124999999999999</v>
      </c>
      <c r="AK174" s="21">
        <f>2.06*'table CONIFERES'!AH174/100</f>
        <v>1.7612999999999999</v>
      </c>
      <c r="AL174" s="21">
        <f>3.19*'table CONIFERES'!AH174/100</f>
        <v>2.7274500000000002</v>
      </c>
      <c r="AM174" s="21">
        <f>6*'table CONIFERES'!AH174/100</f>
        <v>5.13</v>
      </c>
      <c r="AN174" s="21">
        <f>12.75*'table CONIFERES'!AH174/100</f>
        <v>10.901249999999999</v>
      </c>
      <c r="AO174" s="21">
        <f>75*'table CONIFERES'!AH174/100</f>
        <v>64.125</v>
      </c>
      <c r="AQ174" s="12">
        <f t="shared" si="132"/>
        <v>85.5</v>
      </c>
      <c r="AR174" s="21">
        <f t="shared" si="155"/>
        <v>9.4049999999999995E-2</v>
      </c>
      <c r="AS174" s="21">
        <f t="shared" si="156"/>
        <v>0.28215000000000001</v>
      </c>
      <c r="AT174" s="21">
        <f t="shared" si="157"/>
        <v>0.78659999999999997</v>
      </c>
      <c r="AU174" s="21">
        <f t="shared" si="158"/>
        <v>1.2141</v>
      </c>
      <c r="AV174" s="21">
        <f t="shared" si="159"/>
        <v>2.2828499999999998</v>
      </c>
      <c r="AW174" s="21">
        <f t="shared" si="160"/>
        <v>4.8478499999999993</v>
      </c>
      <c r="AX174" s="21">
        <f t="shared" si="161"/>
        <v>28.497149999999998</v>
      </c>
      <c r="AY174" s="21">
        <f t="shared" si="162"/>
        <v>47.503799999999998</v>
      </c>
      <c r="BA174" s="12">
        <f t="shared" si="133"/>
        <v>85.5</v>
      </c>
      <c r="BB174" s="21">
        <f t="shared" si="163"/>
        <v>5.1299999999999998E-2</v>
      </c>
      <c r="BC174" s="21">
        <f t="shared" si="164"/>
        <v>0.16245000000000001</v>
      </c>
      <c r="BD174" s="21">
        <f t="shared" si="165"/>
        <v>0.4446</v>
      </c>
      <c r="BE174" s="21">
        <f t="shared" si="166"/>
        <v>0.68400000000000005</v>
      </c>
      <c r="BF174" s="21">
        <f t="shared" si="167"/>
        <v>1.2825</v>
      </c>
      <c r="BG174" s="21">
        <f t="shared" si="168"/>
        <v>2.7274500000000002</v>
      </c>
      <c r="BH174" s="21">
        <f t="shared" si="169"/>
        <v>16.03125</v>
      </c>
      <c r="BI174" s="21">
        <f t="shared" si="170"/>
        <v>26.71875</v>
      </c>
      <c r="BJ174" s="21">
        <f t="shared" si="171"/>
        <v>37.40625</v>
      </c>
      <c r="BL174" s="12">
        <f t="shared" si="134"/>
        <v>85.5</v>
      </c>
      <c r="BM174" s="3">
        <f t="shared" si="135"/>
        <v>3.4200000000000001E-2</v>
      </c>
      <c r="BN174" s="3">
        <f t="shared" si="136"/>
        <v>0.1026</v>
      </c>
      <c r="BO174" s="3">
        <f t="shared" si="137"/>
        <v>0.28215000000000001</v>
      </c>
      <c r="BP174" s="3">
        <f t="shared" si="138"/>
        <v>0.43605000000000005</v>
      </c>
      <c r="BQ174" s="3">
        <f t="shared" si="172"/>
        <v>0.82079999999999997</v>
      </c>
      <c r="BR174" s="3">
        <f t="shared" si="173"/>
        <v>1.7442000000000002</v>
      </c>
      <c r="BS174" s="3">
        <f t="shared" si="139"/>
        <v>10.26</v>
      </c>
      <c r="BT174" s="3">
        <f t="shared" si="140"/>
        <v>17.100000000000001</v>
      </c>
      <c r="BU174" s="3">
        <f t="shared" si="141"/>
        <v>23.94</v>
      </c>
      <c r="BV174" s="3">
        <f t="shared" si="142"/>
        <v>30.78</v>
      </c>
    </row>
    <row r="175" spans="1:74" x14ac:dyDescent="0.25">
      <c r="A175" s="12">
        <f t="shared" si="116"/>
        <v>86</v>
      </c>
      <c r="B175" s="11">
        <f t="shared" si="117"/>
        <v>86</v>
      </c>
      <c r="C175" s="31"/>
      <c r="D175" s="12">
        <f t="shared" si="118"/>
        <v>86</v>
      </c>
      <c r="E175" s="15">
        <f t="shared" si="119"/>
        <v>21.5</v>
      </c>
      <c r="F175" s="8">
        <f t="shared" si="120"/>
        <v>64.5</v>
      </c>
      <c r="G175" s="31"/>
      <c r="H175" s="12">
        <f t="shared" si="121"/>
        <v>86</v>
      </c>
      <c r="I175" s="9">
        <f t="shared" si="143"/>
        <v>7.0175999999999998</v>
      </c>
      <c r="J175" s="9">
        <f t="shared" si="122"/>
        <v>21.061399999999999</v>
      </c>
      <c r="K175" s="9">
        <f t="shared" si="123"/>
        <v>57.920999999999992</v>
      </c>
      <c r="L175" s="31"/>
      <c r="M175" s="12">
        <f t="shared" si="124"/>
        <v>86</v>
      </c>
      <c r="N175" s="7">
        <f t="shared" si="125"/>
        <v>3.44</v>
      </c>
      <c r="O175" s="7">
        <f t="shared" si="126"/>
        <v>10.32</v>
      </c>
      <c r="P175" s="7">
        <f t="shared" si="127"/>
        <v>28.38</v>
      </c>
      <c r="Q175" s="7">
        <f t="shared" si="128"/>
        <v>43.86</v>
      </c>
      <c r="R175" s="31"/>
      <c r="S175" s="12">
        <f t="shared" si="129"/>
        <v>86</v>
      </c>
      <c r="T175" s="7">
        <f t="shared" si="144"/>
        <v>1.7544</v>
      </c>
      <c r="U175" s="7">
        <f t="shared" si="145"/>
        <v>5.2632000000000003</v>
      </c>
      <c r="V175" s="7">
        <f t="shared" si="146"/>
        <v>14.4824</v>
      </c>
      <c r="W175" s="7">
        <f t="shared" si="147"/>
        <v>22.377199999999998</v>
      </c>
      <c r="X175" s="7">
        <f t="shared" si="148"/>
        <v>42.122799999999998</v>
      </c>
      <c r="Z175" s="12">
        <f t="shared" si="130"/>
        <v>86</v>
      </c>
      <c r="AA175" s="7">
        <f t="shared" si="149"/>
        <v>0.86</v>
      </c>
      <c r="AB175" s="7">
        <f t="shared" si="150"/>
        <v>2.58</v>
      </c>
      <c r="AC175" s="7">
        <f t="shared" si="151"/>
        <v>7.0949999999999998</v>
      </c>
      <c r="AD175" s="7">
        <f t="shared" si="152"/>
        <v>10.965</v>
      </c>
      <c r="AE175" s="7">
        <f t="shared" si="153"/>
        <v>20.64</v>
      </c>
      <c r="AF175" s="7">
        <f t="shared" si="154"/>
        <v>43.86</v>
      </c>
      <c r="AG175" s="23"/>
      <c r="AH175" s="12">
        <f t="shared" si="131"/>
        <v>86</v>
      </c>
      <c r="AI175" s="21">
        <f>0.25*'table CONIFERES'!$AH175/100</f>
        <v>0.215</v>
      </c>
      <c r="AJ175" s="21">
        <f>0.75*'table CONIFERES'!AH175/100</f>
        <v>0.64500000000000002</v>
      </c>
      <c r="AK175" s="21">
        <f>2.06*'table CONIFERES'!AH175/100</f>
        <v>1.7716000000000001</v>
      </c>
      <c r="AL175" s="21">
        <f>3.19*'table CONIFERES'!AH175/100</f>
        <v>2.7433999999999998</v>
      </c>
      <c r="AM175" s="21">
        <f>6*'table CONIFERES'!AH175/100</f>
        <v>5.16</v>
      </c>
      <c r="AN175" s="21">
        <f>12.75*'table CONIFERES'!AH175/100</f>
        <v>10.965</v>
      </c>
      <c r="AO175" s="21">
        <f>75*'table CONIFERES'!AH175/100</f>
        <v>64.5</v>
      </c>
      <c r="AQ175" s="12">
        <f t="shared" si="132"/>
        <v>86</v>
      </c>
      <c r="AR175" s="21">
        <f t="shared" si="155"/>
        <v>9.4600000000000004E-2</v>
      </c>
      <c r="AS175" s="21">
        <f t="shared" si="156"/>
        <v>0.28380000000000005</v>
      </c>
      <c r="AT175" s="21">
        <f t="shared" si="157"/>
        <v>0.79120000000000001</v>
      </c>
      <c r="AU175" s="21">
        <f t="shared" si="158"/>
        <v>1.2211999999999998</v>
      </c>
      <c r="AV175" s="21">
        <f t="shared" si="159"/>
        <v>2.2962000000000002</v>
      </c>
      <c r="AW175" s="21">
        <f t="shared" si="160"/>
        <v>4.8761999999999999</v>
      </c>
      <c r="AX175" s="21">
        <f t="shared" si="161"/>
        <v>28.663799999999995</v>
      </c>
      <c r="AY175" s="21">
        <f t="shared" si="162"/>
        <v>47.781599999999997</v>
      </c>
      <c r="BA175" s="12">
        <f t="shared" si="133"/>
        <v>86</v>
      </c>
      <c r="BB175" s="21">
        <f t="shared" si="163"/>
        <v>5.16E-2</v>
      </c>
      <c r="BC175" s="21">
        <f t="shared" si="164"/>
        <v>0.16339999999999999</v>
      </c>
      <c r="BD175" s="21">
        <f t="shared" si="165"/>
        <v>0.44719999999999999</v>
      </c>
      <c r="BE175" s="21">
        <f t="shared" si="166"/>
        <v>0.68799999999999994</v>
      </c>
      <c r="BF175" s="21">
        <f t="shared" si="167"/>
        <v>1.29</v>
      </c>
      <c r="BG175" s="21">
        <f t="shared" si="168"/>
        <v>2.7433999999999998</v>
      </c>
      <c r="BH175" s="21">
        <f t="shared" si="169"/>
        <v>16.125</v>
      </c>
      <c r="BI175" s="21">
        <f t="shared" si="170"/>
        <v>26.875</v>
      </c>
      <c r="BJ175" s="21">
        <f t="shared" si="171"/>
        <v>37.625</v>
      </c>
      <c r="BL175" s="12">
        <f t="shared" si="134"/>
        <v>86</v>
      </c>
      <c r="BM175" s="3">
        <f t="shared" si="135"/>
        <v>3.44E-2</v>
      </c>
      <c r="BN175" s="3">
        <f t="shared" si="136"/>
        <v>0.1032</v>
      </c>
      <c r="BO175" s="3">
        <f t="shared" si="137"/>
        <v>0.28380000000000005</v>
      </c>
      <c r="BP175" s="3">
        <f t="shared" si="138"/>
        <v>0.43859999999999999</v>
      </c>
      <c r="BQ175" s="3">
        <f t="shared" si="172"/>
        <v>0.8256</v>
      </c>
      <c r="BR175" s="3">
        <f t="shared" si="173"/>
        <v>1.7544</v>
      </c>
      <c r="BS175" s="3">
        <f t="shared" si="139"/>
        <v>10.32</v>
      </c>
      <c r="BT175" s="3">
        <f t="shared" si="140"/>
        <v>17.2</v>
      </c>
      <c r="BU175" s="3">
        <f t="shared" si="141"/>
        <v>24.08</v>
      </c>
      <c r="BV175" s="3">
        <f t="shared" si="142"/>
        <v>30.96</v>
      </c>
    </row>
    <row r="176" spans="1:74" x14ac:dyDescent="0.25">
      <c r="A176" s="12">
        <f t="shared" si="116"/>
        <v>86.5</v>
      </c>
      <c r="B176" s="11">
        <f t="shared" si="117"/>
        <v>86.5</v>
      </c>
      <c r="C176" s="31"/>
      <c r="D176" s="12">
        <f t="shared" si="118"/>
        <v>86.5</v>
      </c>
      <c r="E176" s="15">
        <f t="shared" si="119"/>
        <v>21.625</v>
      </c>
      <c r="F176" s="8">
        <f t="shared" si="120"/>
        <v>64.875</v>
      </c>
      <c r="G176" s="31"/>
      <c r="H176" s="12">
        <f t="shared" si="121"/>
        <v>86.5</v>
      </c>
      <c r="I176" s="9">
        <f t="shared" si="143"/>
        <v>7.0584000000000007</v>
      </c>
      <c r="J176" s="9">
        <f t="shared" si="122"/>
        <v>21.183849999999996</v>
      </c>
      <c r="K176" s="9">
        <f t="shared" si="123"/>
        <v>58.257749999999994</v>
      </c>
      <c r="L176" s="31"/>
      <c r="M176" s="12">
        <f t="shared" si="124"/>
        <v>86.5</v>
      </c>
      <c r="N176" s="7">
        <f t="shared" si="125"/>
        <v>3.46</v>
      </c>
      <c r="O176" s="7">
        <f t="shared" si="126"/>
        <v>10.38</v>
      </c>
      <c r="P176" s="7">
        <f t="shared" si="127"/>
        <v>28.545000000000002</v>
      </c>
      <c r="Q176" s="7">
        <f t="shared" si="128"/>
        <v>44.115000000000002</v>
      </c>
      <c r="R176" s="31"/>
      <c r="S176" s="12">
        <f t="shared" si="129"/>
        <v>86.5</v>
      </c>
      <c r="T176" s="7">
        <f t="shared" si="144"/>
        <v>1.7646000000000002</v>
      </c>
      <c r="U176" s="7">
        <f t="shared" si="145"/>
        <v>5.2938000000000001</v>
      </c>
      <c r="V176" s="7">
        <f t="shared" si="146"/>
        <v>14.566600000000001</v>
      </c>
      <c r="W176" s="7">
        <f t="shared" si="147"/>
        <v>22.507300000000001</v>
      </c>
      <c r="X176" s="7">
        <f t="shared" si="148"/>
        <v>42.367699999999992</v>
      </c>
      <c r="Z176" s="12">
        <f t="shared" si="130"/>
        <v>86.5</v>
      </c>
      <c r="AA176" s="7">
        <f t="shared" si="149"/>
        <v>0.86499999999999999</v>
      </c>
      <c r="AB176" s="7">
        <f t="shared" si="150"/>
        <v>2.5950000000000002</v>
      </c>
      <c r="AC176" s="7">
        <f t="shared" si="151"/>
        <v>7.1362500000000004</v>
      </c>
      <c r="AD176" s="7">
        <f t="shared" si="152"/>
        <v>11.02875</v>
      </c>
      <c r="AE176" s="7">
        <f t="shared" si="153"/>
        <v>20.76</v>
      </c>
      <c r="AF176" s="7">
        <f t="shared" si="154"/>
        <v>44.115000000000002</v>
      </c>
      <c r="AG176" s="23"/>
      <c r="AH176" s="12">
        <f t="shared" si="131"/>
        <v>86.5</v>
      </c>
      <c r="AI176" s="21">
        <f>0.25*'table CONIFERES'!$AH176/100</f>
        <v>0.21625</v>
      </c>
      <c r="AJ176" s="21">
        <f>0.75*'table CONIFERES'!AH176/100</f>
        <v>0.64875000000000005</v>
      </c>
      <c r="AK176" s="21">
        <f>2.06*'table CONIFERES'!AH176/100</f>
        <v>1.7819</v>
      </c>
      <c r="AL176" s="21">
        <f>3.19*'table CONIFERES'!AH176/100</f>
        <v>2.75935</v>
      </c>
      <c r="AM176" s="21">
        <f>6*'table CONIFERES'!AH176/100</f>
        <v>5.19</v>
      </c>
      <c r="AN176" s="21">
        <f>12.75*'table CONIFERES'!AH176/100</f>
        <v>11.02875</v>
      </c>
      <c r="AO176" s="21">
        <f>75*'table CONIFERES'!AH176/100</f>
        <v>64.875</v>
      </c>
      <c r="AQ176" s="12">
        <f t="shared" si="132"/>
        <v>86.5</v>
      </c>
      <c r="AR176" s="21">
        <f t="shared" si="155"/>
        <v>9.5150000000000012E-2</v>
      </c>
      <c r="AS176" s="21">
        <f t="shared" si="156"/>
        <v>0.28545000000000004</v>
      </c>
      <c r="AT176" s="21">
        <f t="shared" si="157"/>
        <v>0.79579999999999995</v>
      </c>
      <c r="AU176" s="21">
        <f t="shared" si="158"/>
        <v>1.2282999999999999</v>
      </c>
      <c r="AV176" s="21">
        <f t="shared" si="159"/>
        <v>2.3095499999999998</v>
      </c>
      <c r="AW176" s="21">
        <f t="shared" si="160"/>
        <v>4.9045499999999995</v>
      </c>
      <c r="AX176" s="21">
        <f t="shared" si="161"/>
        <v>28.830449999999999</v>
      </c>
      <c r="AY176" s="21">
        <f t="shared" si="162"/>
        <v>48.059400000000004</v>
      </c>
      <c r="BA176" s="12">
        <f t="shared" si="133"/>
        <v>86.5</v>
      </c>
      <c r="BB176" s="21">
        <f t="shared" si="163"/>
        <v>5.1899999999999995E-2</v>
      </c>
      <c r="BC176" s="21">
        <f t="shared" si="164"/>
        <v>0.16435</v>
      </c>
      <c r="BD176" s="21">
        <f t="shared" si="165"/>
        <v>0.44980000000000003</v>
      </c>
      <c r="BE176" s="21">
        <f t="shared" si="166"/>
        <v>0.69200000000000006</v>
      </c>
      <c r="BF176" s="21">
        <f t="shared" si="167"/>
        <v>1.2975000000000001</v>
      </c>
      <c r="BG176" s="21">
        <f t="shared" si="168"/>
        <v>2.75935</v>
      </c>
      <c r="BH176" s="21">
        <f t="shared" si="169"/>
        <v>16.21875</v>
      </c>
      <c r="BI176" s="21">
        <f t="shared" si="170"/>
        <v>27.03125</v>
      </c>
      <c r="BJ176" s="21">
        <f t="shared" si="171"/>
        <v>37.84375</v>
      </c>
      <c r="BL176" s="12">
        <f t="shared" si="134"/>
        <v>86.5</v>
      </c>
      <c r="BM176" s="3">
        <f t="shared" si="135"/>
        <v>3.4599999999999999E-2</v>
      </c>
      <c r="BN176" s="3">
        <f t="shared" si="136"/>
        <v>0.10379999999999999</v>
      </c>
      <c r="BO176" s="3">
        <f t="shared" si="137"/>
        <v>0.28545000000000004</v>
      </c>
      <c r="BP176" s="3">
        <f t="shared" si="138"/>
        <v>0.44115000000000004</v>
      </c>
      <c r="BQ176" s="3">
        <f t="shared" si="172"/>
        <v>0.83039999999999992</v>
      </c>
      <c r="BR176" s="3">
        <f t="shared" si="173"/>
        <v>1.7646000000000002</v>
      </c>
      <c r="BS176" s="3">
        <f t="shared" si="139"/>
        <v>10.38</v>
      </c>
      <c r="BT176" s="3">
        <f t="shared" si="140"/>
        <v>17.3</v>
      </c>
      <c r="BU176" s="3">
        <f t="shared" si="141"/>
        <v>24.22</v>
      </c>
      <c r="BV176" s="3">
        <f t="shared" si="142"/>
        <v>31.14</v>
      </c>
    </row>
    <row r="177" spans="1:365" x14ac:dyDescent="0.25">
      <c r="A177" s="12">
        <f t="shared" si="116"/>
        <v>87</v>
      </c>
      <c r="B177" s="11">
        <f t="shared" si="117"/>
        <v>87</v>
      </c>
      <c r="C177" s="31"/>
      <c r="D177" s="12">
        <f t="shared" si="118"/>
        <v>87</v>
      </c>
      <c r="E177" s="15">
        <f t="shared" si="119"/>
        <v>21.75</v>
      </c>
      <c r="F177" s="8">
        <f t="shared" si="120"/>
        <v>65.25</v>
      </c>
      <c r="G177" s="31"/>
      <c r="H177" s="12">
        <f t="shared" si="121"/>
        <v>87</v>
      </c>
      <c r="I177" s="9">
        <f t="shared" si="143"/>
        <v>7.0991999999999997</v>
      </c>
      <c r="J177" s="9">
        <f t="shared" si="122"/>
        <v>21.306299999999997</v>
      </c>
      <c r="K177" s="9">
        <f t="shared" si="123"/>
        <v>58.594499999999996</v>
      </c>
      <c r="L177" s="31"/>
      <c r="M177" s="12">
        <f t="shared" si="124"/>
        <v>87</v>
      </c>
      <c r="N177" s="7">
        <f t="shared" si="125"/>
        <v>3.48</v>
      </c>
      <c r="O177" s="7">
        <f t="shared" si="126"/>
        <v>10.44</v>
      </c>
      <c r="P177" s="7">
        <f t="shared" si="127"/>
        <v>28.71</v>
      </c>
      <c r="Q177" s="7">
        <f t="shared" si="128"/>
        <v>44.37</v>
      </c>
      <c r="R177" s="31"/>
      <c r="S177" s="12">
        <f t="shared" si="129"/>
        <v>87</v>
      </c>
      <c r="T177" s="7">
        <f t="shared" si="144"/>
        <v>1.7747999999999999</v>
      </c>
      <c r="U177" s="7">
        <f t="shared" si="145"/>
        <v>5.3244000000000007</v>
      </c>
      <c r="V177" s="7">
        <f t="shared" si="146"/>
        <v>14.650799999999998</v>
      </c>
      <c r="W177" s="7">
        <f t="shared" si="147"/>
        <v>22.6374</v>
      </c>
      <c r="X177" s="7">
        <f t="shared" si="148"/>
        <v>42.612599999999993</v>
      </c>
      <c r="Z177" s="12">
        <f t="shared" si="130"/>
        <v>87</v>
      </c>
      <c r="AA177" s="7">
        <f t="shared" si="149"/>
        <v>0.87</v>
      </c>
      <c r="AB177" s="7">
        <f t="shared" si="150"/>
        <v>2.61</v>
      </c>
      <c r="AC177" s="7">
        <f t="shared" si="151"/>
        <v>7.1775000000000002</v>
      </c>
      <c r="AD177" s="7">
        <f t="shared" si="152"/>
        <v>11.092499999999999</v>
      </c>
      <c r="AE177" s="7">
        <f t="shared" si="153"/>
        <v>20.88</v>
      </c>
      <c r="AF177" s="7">
        <f t="shared" si="154"/>
        <v>44.37</v>
      </c>
      <c r="AG177" s="23"/>
      <c r="AH177" s="12">
        <f t="shared" si="131"/>
        <v>87</v>
      </c>
      <c r="AI177" s="21">
        <f>0.25*'table CONIFERES'!$AH177/100</f>
        <v>0.2175</v>
      </c>
      <c r="AJ177" s="21">
        <f>0.75*'table CONIFERES'!AH177/100</f>
        <v>0.65249999999999997</v>
      </c>
      <c r="AK177" s="21">
        <f>2.06*'table CONIFERES'!AH177/100</f>
        <v>1.7922</v>
      </c>
      <c r="AL177" s="21">
        <f>3.19*'table CONIFERES'!AH177/100</f>
        <v>2.7752999999999997</v>
      </c>
      <c r="AM177" s="21">
        <f>6*'table CONIFERES'!AH177/100</f>
        <v>5.22</v>
      </c>
      <c r="AN177" s="21">
        <f>12.75*'table CONIFERES'!AH177/100</f>
        <v>11.092499999999999</v>
      </c>
      <c r="AO177" s="21">
        <f>75*'table CONIFERES'!AH177/100</f>
        <v>65.25</v>
      </c>
      <c r="AQ177" s="12">
        <f t="shared" si="132"/>
        <v>87</v>
      </c>
      <c r="AR177" s="21">
        <f t="shared" si="155"/>
        <v>9.5700000000000007E-2</v>
      </c>
      <c r="AS177" s="21">
        <f t="shared" si="156"/>
        <v>0.28710000000000002</v>
      </c>
      <c r="AT177" s="21">
        <f t="shared" si="157"/>
        <v>0.80040000000000011</v>
      </c>
      <c r="AU177" s="21">
        <f t="shared" si="158"/>
        <v>1.2353999999999998</v>
      </c>
      <c r="AV177" s="21">
        <f t="shared" si="159"/>
        <v>2.3228999999999997</v>
      </c>
      <c r="AW177" s="21">
        <f t="shared" si="160"/>
        <v>4.9329000000000001</v>
      </c>
      <c r="AX177" s="21">
        <f t="shared" si="161"/>
        <v>28.9971</v>
      </c>
      <c r="AY177" s="21">
        <f t="shared" si="162"/>
        <v>48.337200000000003</v>
      </c>
      <c r="BA177" s="12">
        <f t="shared" si="133"/>
        <v>87</v>
      </c>
      <c r="BB177" s="21">
        <f t="shared" si="163"/>
        <v>5.2199999999999996E-2</v>
      </c>
      <c r="BC177" s="21">
        <f t="shared" si="164"/>
        <v>0.1653</v>
      </c>
      <c r="BD177" s="21">
        <f t="shared" si="165"/>
        <v>0.45240000000000002</v>
      </c>
      <c r="BE177" s="21">
        <f t="shared" si="166"/>
        <v>0.69600000000000006</v>
      </c>
      <c r="BF177" s="21">
        <f t="shared" si="167"/>
        <v>1.3049999999999999</v>
      </c>
      <c r="BG177" s="21">
        <f t="shared" si="168"/>
        <v>2.7752999999999997</v>
      </c>
      <c r="BH177" s="21">
        <f t="shared" si="169"/>
        <v>16.3125</v>
      </c>
      <c r="BI177" s="21">
        <f t="shared" si="170"/>
        <v>27.1875</v>
      </c>
      <c r="BJ177" s="21">
        <f t="shared" si="171"/>
        <v>38.0625</v>
      </c>
      <c r="BL177" s="12">
        <f t="shared" si="134"/>
        <v>87</v>
      </c>
      <c r="BM177" s="3">
        <f t="shared" si="135"/>
        <v>3.4799999999999998E-2</v>
      </c>
      <c r="BN177" s="3">
        <f t="shared" si="136"/>
        <v>0.10439999999999999</v>
      </c>
      <c r="BO177" s="3">
        <f t="shared" si="137"/>
        <v>0.28710000000000002</v>
      </c>
      <c r="BP177" s="3">
        <f t="shared" si="138"/>
        <v>0.44369999999999998</v>
      </c>
      <c r="BQ177" s="3">
        <f t="shared" si="172"/>
        <v>0.83519999999999994</v>
      </c>
      <c r="BR177" s="3">
        <f t="shared" si="173"/>
        <v>1.7747999999999999</v>
      </c>
      <c r="BS177" s="3">
        <f t="shared" si="139"/>
        <v>10.44</v>
      </c>
      <c r="BT177" s="3">
        <f t="shared" si="140"/>
        <v>17.399999999999999</v>
      </c>
      <c r="BU177" s="3">
        <f t="shared" si="141"/>
        <v>24.36</v>
      </c>
      <c r="BV177" s="3">
        <f t="shared" si="142"/>
        <v>31.32</v>
      </c>
    </row>
    <row r="178" spans="1:365" x14ac:dyDescent="0.25">
      <c r="A178" s="12">
        <f t="shared" si="116"/>
        <v>87.5</v>
      </c>
      <c r="B178" s="11">
        <f t="shared" si="117"/>
        <v>87.5</v>
      </c>
      <c r="C178" s="31"/>
      <c r="D178" s="12">
        <f t="shared" si="118"/>
        <v>87.5</v>
      </c>
      <c r="E178" s="15">
        <f t="shared" si="119"/>
        <v>21.875</v>
      </c>
      <c r="F178" s="8">
        <f t="shared" si="120"/>
        <v>65.625</v>
      </c>
      <c r="G178" s="31"/>
      <c r="H178" s="12">
        <f t="shared" si="121"/>
        <v>87.5</v>
      </c>
      <c r="I178" s="9">
        <f t="shared" si="143"/>
        <v>7.14</v>
      </c>
      <c r="J178" s="9">
        <f t="shared" si="122"/>
        <v>21.428750000000001</v>
      </c>
      <c r="K178" s="9">
        <f t="shared" si="123"/>
        <v>58.931249999999991</v>
      </c>
      <c r="L178" s="31"/>
      <c r="M178" s="12">
        <f t="shared" si="124"/>
        <v>87.5</v>
      </c>
      <c r="N178" s="7">
        <f t="shared" si="125"/>
        <v>3.5</v>
      </c>
      <c r="O178" s="7">
        <f t="shared" si="126"/>
        <v>10.5</v>
      </c>
      <c r="P178" s="7">
        <f t="shared" si="127"/>
        <v>28.875</v>
      </c>
      <c r="Q178" s="7">
        <f t="shared" si="128"/>
        <v>44.625</v>
      </c>
      <c r="R178" s="31"/>
      <c r="S178" s="12">
        <f t="shared" si="129"/>
        <v>87.5</v>
      </c>
      <c r="T178" s="7">
        <f t="shared" si="144"/>
        <v>1.7849999999999999</v>
      </c>
      <c r="U178" s="7">
        <f t="shared" si="145"/>
        <v>5.3550000000000004</v>
      </c>
      <c r="V178" s="7">
        <f t="shared" si="146"/>
        <v>14.734999999999999</v>
      </c>
      <c r="W178" s="7">
        <f t="shared" si="147"/>
        <v>22.767499999999998</v>
      </c>
      <c r="X178" s="7">
        <f t="shared" si="148"/>
        <v>42.857500000000002</v>
      </c>
      <c r="Z178" s="12">
        <f t="shared" si="130"/>
        <v>87.5</v>
      </c>
      <c r="AA178" s="7">
        <f t="shared" si="149"/>
        <v>0.875</v>
      </c>
      <c r="AB178" s="7">
        <f t="shared" si="150"/>
        <v>2.625</v>
      </c>
      <c r="AC178" s="7">
        <f t="shared" si="151"/>
        <v>7.21875</v>
      </c>
      <c r="AD178" s="7">
        <f t="shared" si="152"/>
        <v>11.15625</v>
      </c>
      <c r="AE178" s="7">
        <f t="shared" si="153"/>
        <v>21</v>
      </c>
      <c r="AF178" s="7">
        <f t="shared" si="154"/>
        <v>44.625</v>
      </c>
      <c r="AG178" s="23"/>
      <c r="AH178" s="12">
        <f t="shared" si="131"/>
        <v>87.5</v>
      </c>
      <c r="AI178" s="21">
        <f>0.25*'table CONIFERES'!$AH178/100</f>
        <v>0.21875</v>
      </c>
      <c r="AJ178" s="21">
        <f>0.75*'table CONIFERES'!AH178/100</f>
        <v>0.65625</v>
      </c>
      <c r="AK178" s="21">
        <f>2.06*'table CONIFERES'!AH178/100</f>
        <v>1.8025</v>
      </c>
      <c r="AL178" s="21">
        <f>3.19*'table CONIFERES'!AH178/100</f>
        <v>2.7912499999999998</v>
      </c>
      <c r="AM178" s="21">
        <f>6*'table CONIFERES'!AH178/100</f>
        <v>5.25</v>
      </c>
      <c r="AN178" s="21">
        <f>12.75*'table CONIFERES'!AH178/100</f>
        <v>11.15625</v>
      </c>
      <c r="AO178" s="21">
        <f>75*'table CONIFERES'!AH178/100</f>
        <v>65.625</v>
      </c>
      <c r="AQ178" s="12">
        <f t="shared" si="132"/>
        <v>87.5</v>
      </c>
      <c r="AR178" s="21">
        <f t="shared" si="155"/>
        <v>9.6250000000000002E-2</v>
      </c>
      <c r="AS178" s="21">
        <f t="shared" si="156"/>
        <v>0.28875000000000001</v>
      </c>
      <c r="AT178" s="21">
        <f t="shared" si="157"/>
        <v>0.80500000000000005</v>
      </c>
      <c r="AU178" s="21">
        <f t="shared" si="158"/>
        <v>1.2424999999999999</v>
      </c>
      <c r="AV178" s="21">
        <f t="shared" si="159"/>
        <v>2.3362500000000002</v>
      </c>
      <c r="AW178" s="21">
        <f t="shared" si="160"/>
        <v>4.9612499999999997</v>
      </c>
      <c r="AX178" s="21">
        <f t="shared" si="161"/>
        <v>29.16375</v>
      </c>
      <c r="AY178" s="21">
        <f t="shared" si="162"/>
        <v>48.615000000000002</v>
      </c>
      <c r="BA178" s="12">
        <f t="shared" si="133"/>
        <v>87.5</v>
      </c>
      <c r="BB178" s="21">
        <f t="shared" si="163"/>
        <v>5.2499999999999998E-2</v>
      </c>
      <c r="BC178" s="21">
        <f t="shared" si="164"/>
        <v>0.16625000000000001</v>
      </c>
      <c r="BD178" s="21">
        <f t="shared" si="165"/>
        <v>0.45500000000000002</v>
      </c>
      <c r="BE178" s="21">
        <f t="shared" si="166"/>
        <v>0.7</v>
      </c>
      <c r="BF178" s="21">
        <f t="shared" si="167"/>
        <v>1.3125</v>
      </c>
      <c r="BG178" s="21">
        <f t="shared" si="168"/>
        <v>2.7912499999999998</v>
      </c>
      <c r="BH178" s="21">
        <f t="shared" si="169"/>
        <v>16.40625</v>
      </c>
      <c r="BI178" s="21">
        <f t="shared" si="170"/>
        <v>27.34375</v>
      </c>
      <c r="BJ178" s="21">
        <f t="shared" si="171"/>
        <v>38.28125</v>
      </c>
      <c r="BL178" s="12">
        <f t="shared" si="134"/>
        <v>87.5</v>
      </c>
      <c r="BM178" s="3">
        <f t="shared" si="135"/>
        <v>3.5000000000000003E-2</v>
      </c>
      <c r="BN178" s="3">
        <f t="shared" si="136"/>
        <v>0.105</v>
      </c>
      <c r="BO178" s="3">
        <f t="shared" si="137"/>
        <v>0.28875000000000001</v>
      </c>
      <c r="BP178" s="3">
        <f t="shared" si="138"/>
        <v>0.44624999999999998</v>
      </c>
      <c r="BQ178" s="3">
        <f t="shared" si="172"/>
        <v>0.84</v>
      </c>
      <c r="BR178" s="3">
        <f t="shared" si="173"/>
        <v>1.7849999999999999</v>
      </c>
      <c r="BS178" s="3">
        <f t="shared" si="139"/>
        <v>10.5</v>
      </c>
      <c r="BT178" s="3">
        <f t="shared" si="140"/>
        <v>17.5</v>
      </c>
      <c r="BU178" s="3">
        <f t="shared" si="141"/>
        <v>24.5</v>
      </c>
      <c r="BV178" s="3">
        <f t="shared" si="142"/>
        <v>31.5</v>
      </c>
    </row>
    <row r="179" spans="1:365" x14ac:dyDescent="0.25">
      <c r="A179" s="12">
        <f t="shared" si="116"/>
        <v>88</v>
      </c>
      <c r="B179" s="11">
        <f t="shared" si="117"/>
        <v>88</v>
      </c>
      <c r="C179" s="31"/>
      <c r="D179" s="12">
        <f t="shared" si="118"/>
        <v>88</v>
      </c>
      <c r="E179" s="15">
        <f t="shared" si="119"/>
        <v>22</v>
      </c>
      <c r="F179" s="8">
        <f t="shared" si="120"/>
        <v>66</v>
      </c>
      <c r="G179" s="31"/>
      <c r="H179" s="12">
        <f t="shared" si="121"/>
        <v>88</v>
      </c>
      <c r="I179" s="9">
        <f t="shared" si="143"/>
        <v>7.1808000000000005</v>
      </c>
      <c r="J179" s="9">
        <f t="shared" si="122"/>
        <v>21.551199999999998</v>
      </c>
      <c r="K179" s="9">
        <f t="shared" si="123"/>
        <v>59.267999999999994</v>
      </c>
      <c r="L179" s="31"/>
      <c r="M179" s="12">
        <f t="shared" si="124"/>
        <v>88</v>
      </c>
      <c r="N179" s="7">
        <f t="shared" si="125"/>
        <v>3.52</v>
      </c>
      <c r="O179" s="7">
        <f t="shared" si="126"/>
        <v>10.56</v>
      </c>
      <c r="P179" s="7">
        <f t="shared" si="127"/>
        <v>29.04</v>
      </c>
      <c r="Q179" s="7">
        <f t="shared" si="128"/>
        <v>44.88</v>
      </c>
      <c r="R179" s="31"/>
      <c r="S179" s="12">
        <f t="shared" si="129"/>
        <v>88</v>
      </c>
      <c r="T179" s="7">
        <f t="shared" si="144"/>
        <v>1.7952000000000001</v>
      </c>
      <c r="U179" s="7">
        <f t="shared" si="145"/>
        <v>5.3856000000000002</v>
      </c>
      <c r="V179" s="7">
        <f t="shared" si="146"/>
        <v>14.8192</v>
      </c>
      <c r="W179" s="7">
        <f t="shared" si="147"/>
        <v>22.897599999999997</v>
      </c>
      <c r="X179" s="7">
        <f t="shared" si="148"/>
        <v>43.102399999999996</v>
      </c>
      <c r="Z179" s="12">
        <f t="shared" si="130"/>
        <v>88</v>
      </c>
      <c r="AA179" s="7">
        <f t="shared" si="149"/>
        <v>0.88</v>
      </c>
      <c r="AB179" s="7">
        <f t="shared" si="150"/>
        <v>2.64</v>
      </c>
      <c r="AC179" s="7">
        <f t="shared" si="151"/>
        <v>7.26</v>
      </c>
      <c r="AD179" s="7">
        <f t="shared" si="152"/>
        <v>11.22</v>
      </c>
      <c r="AE179" s="7">
        <f t="shared" si="153"/>
        <v>21.12</v>
      </c>
      <c r="AF179" s="7">
        <f t="shared" si="154"/>
        <v>44.88</v>
      </c>
      <c r="AG179" s="23"/>
      <c r="AH179" s="12">
        <f t="shared" si="131"/>
        <v>88</v>
      </c>
      <c r="AI179" s="21">
        <f>0.25*'table CONIFERES'!$AH179/100</f>
        <v>0.22</v>
      </c>
      <c r="AJ179" s="21">
        <f>0.75*'table CONIFERES'!AH179/100</f>
        <v>0.66</v>
      </c>
      <c r="AK179" s="21">
        <f>2.06*'table CONIFERES'!AH179/100</f>
        <v>1.8128</v>
      </c>
      <c r="AL179" s="21">
        <f>3.19*'table CONIFERES'!AH179/100</f>
        <v>2.8071999999999999</v>
      </c>
      <c r="AM179" s="21">
        <f>6*'table CONIFERES'!AH179/100</f>
        <v>5.28</v>
      </c>
      <c r="AN179" s="21">
        <f>12.75*'table CONIFERES'!AH179/100</f>
        <v>11.22</v>
      </c>
      <c r="AO179" s="21">
        <f>75*'table CONIFERES'!AH179/100</f>
        <v>66</v>
      </c>
      <c r="AQ179" s="12">
        <f t="shared" si="132"/>
        <v>88</v>
      </c>
      <c r="AR179" s="21">
        <f t="shared" si="155"/>
        <v>9.6799999999999997E-2</v>
      </c>
      <c r="AS179" s="21">
        <f t="shared" si="156"/>
        <v>0.29040000000000005</v>
      </c>
      <c r="AT179" s="21">
        <f t="shared" si="157"/>
        <v>0.8096000000000001</v>
      </c>
      <c r="AU179" s="21">
        <f t="shared" si="158"/>
        <v>1.2496</v>
      </c>
      <c r="AV179" s="21">
        <f t="shared" si="159"/>
        <v>2.3495999999999997</v>
      </c>
      <c r="AW179" s="21">
        <f t="shared" si="160"/>
        <v>4.9895999999999994</v>
      </c>
      <c r="AX179" s="21">
        <f t="shared" si="161"/>
        <v>29.330400000000001</v>
      </c>
      <c r="AY179" s="21">
        <f t="shared" si="162"/>
        <v>48.892800000000008</v>
      </c>
      <c r="BA179" s="12">
        <f t="shared" si="133"/>
        <v>88</v>
      </c>
      <c r="BB179" s="21">
        <f t="shared" si="163"/>
        <v>5.2799999999999993E-2</v>
      </c>
      <c r="BC179" s="21">
        <f t="shared" si="164"/>
        <v>0.16719999999999999</v>
      </c>
      <c r="BD179" s="21">
        <f t="shared" si="165"/>
        <v>0.45760000000000006</v>
      </c>
      <c r="BE179" s="21">
        <f t="shared" si="166"/>
        <v>0.70400000000000007</v>
      </c>
      <c r="BF179" s="21">
        <f t="shared" si="167"/>
        <v>1.32</v>
      </c>
      <c r="BG179" s="21">
        <f t="shared" si="168"/>
        <v>2.8071999999999999</v>
      </c>
      <c r="BH179" s="21">
        <f t="shared" si="169"/>
        <v>16.5</v>
      </c>
      <c r="BI179" s="21">
        <f t="shared" si="170"/>
        <v>27.5</v>
      </c>
      <c r="BJ179" s="21">
        <f t="shared" si="171"/>
        <v>38.5</v>
      </c>
      <c r="BL179" s="12">
        <f t="shared" si="134"/>
        <v>88</v>
      </c>
      <c r="BM179" s="3">
        <f t="shared" si="135"/>
        <v>3.5200000000000002E-2</v>
      </c>
      <c r="BN179" s="3">
        <f t="shared" si="136"/>
        <v>0.10559999999999999</v>
      </c>
      <c r="BO179" s="3">
        <f t="shared" si="137"/>
        <v>0.29040000000000005</v>
      </c>
      <c r="BP179" s="3">
        <f t="shared" si="138"/>
        <v>0.44880000000000003</v>
      </c>
      <c r="BQ179" s="3">
        <f t="shared" si="172"/>
        <v>0.84479999999999988</v>
      </c>
      <c r="BR179" s="3">
        <f t="shared" si="173"/>
        <v>1.7952000000000001</v>
      </c>
      <c r="BS179" s="3">
        <f t="shared" si="139"/>
        <v>10.56</v>
      </c>
      <c r="BT179" s="3">
        <f t="shared" si="140"/>
        <v>17.600000000000001</v>
      </c>
      <c r="BU179" s="3">
        <f t="shared" si="141"/>
        <v>24.64</v>
      </c>
      <c r="BV179" s="3">
        <f t="shared" si="142"/>
        <v>31.68</v>
      </c>
    </row>
    <row r="180" spans="1:365" x14ac:dyDescent="0.25">
      <c r="A180" s="12">
        <f t="shared" si="116"/>
        <v>88.5</v>
      </c>
      <c r="B180" s="11">
        <f t="shared" si="117"/>
        <v>88.5</v>
      </c>
      <c r="C180" s="31"/>
      <c r="D180" s="12">
        <f t="shared" si="118"/>
        <v>88.5</v>
      </c>
      <c r="E180" s="15">
        <f t="shared" si="119"/>
        <v>22.125</v>
      </c>
      <c r="F180" s="8">
        <f t="shared" si="120"/>
        <v>66.375</v>
      </c>
      <c r="G180" s="31"/>
      <c r="H180" s="12">
        <f t="shared" si="121"/>
        <v>88.5</v>
      </c>
      <c r="I180" s="9">
        <f t="shared" si="143"/>
        <v>7.2215999999999996</v>
      </c>
      <c r="J180" s="9">
        <f t="shared" si="122"/>
        <v>21.673649999999999</v>
      </c>
      <c r="K180" s="9">
        <f t="shared" si="123"/>
        <v>59.604749999999996</v>
      </c>
      <c r="L180" s="31"/>
      <c r="M180" s="12">
        <f t="shared" si="124"/>
        <v>88.5</v>
      </c>
      <c r="N180" s="7">
        <f t="shared" si="125"/>
        <v>3.54</v>
      </c>
      <c r="O180" s="7">
        <f t="shared" si="126"/>
        <v>10.62</v>
      </c>
      <c r="P180" s="7">
        <f t="shared" si="127"/>
        <v>29.204999999999998</v>
      </c>
      <c r="Q180" s="7">
        <f t="shared" si="128"/>
        <v>45.134999999999998</v>
      </c>
      <c r="R180" s="31"/>
      <c r="S180" s="12">
        <f t="shared" si="129"/>
        <v>88.5</v>
      </c>
      <c r="T180" s="7">
        <f t="shared" si="144"/>
        <v>1.8053999999999999</v>
      </c>
      <c r="U180" s="7">
        <f t="shared" si="145"/>
        <v>5.4161999999999999</v>
      </c>
      <c r="V180" s="7">
        <f t="shared" si="146"/>
        <v>14.9034</v>
      </c>
      <c r="W180" s="7">
        <f t="shared" si="147"/>
        <v>23.027699999999999</v>
      </c>
      <c r="X180" s="7">
        <f t="shared" si="148"/>
        <v>43.347299999999997</v>
      </c>
      <c r="Z180" s="12">
        <f t="shared" si="130"/>
        <v>88.5</v>
      </c>
      <c r="AA180" s="7">
        <f t="shared" si="149"/>
        <v>0.88500000000000001</v>
      </c>
      <c r="AB180" s="7">
        <f t="shared" si="150"/>
        <v>2.6549999999999998</v>
      </c>
      <c r="AC180" s="7">
        <f t="shared" si="151"/>
        <v>7.3012499999999996</v>
      </c>
      <c r="AD180" s="7">
        <f t="shared" si="152"/>
        <v>11.28375</v>
      </c>
      <c r="AE180" s="7">
        <f t="shared" si="153"/>
        <v>21.24</v>
      </c>
      <c r="AF180" s="7">
        <f t="shared" si="154"/>
        <v>45.134999999999998</v>
      </c>
      <c r="AG180" s="23"/>
      <c r="AH180" s="12">
        <f t="shared" si="131"/>
        <v>88.5</v>
      </c>
      <c r="AI180" s="21">
        <f>0.25*'table CONIFERES'!$AH180/100</f>
        <v>0.22125</v>
      </c>
      <c r="AJ180" s="21">
        <f>0.75*'table CONIFERES'!AH180/100</f>
        <v>0.66374999999999995</v>
      </c>
      <c r="AK180" s="21">
        <f>2.06*'table CONIFERES'!AH180/100</f>
        <v>1.8230999999999999</v>
      </c>
      <c r="AL180" s="21">
        <f>3.19*'table CONIFERES'!AH180/100</f>
        <v>2.82315</v>
      </c>
      <c r="AM180" s="21">
        <f>6*'table CONIFERES'!AH180/100</f>
        <v>5.31</v>
      </c>
      <c r="AN180" s="21">
        <f>12.75*'table CONIFERES'!AH180/100</f>
        <v>11.28375</v>
      </c>
      <c r="AO180" s="21">
        <f>75*'table CONIFERES'!AH180/100</f>
        <v>66.375</v>
      </c>
      <c r="AQ180" s="12">
        <f t="shared" si="132"/>
        <v>88.5</v>
      </c>
      <c r="AR180" s="21">
        <f t="shared" si="155"/>
        <v>9.7349999999999992E-2</v>
      </c>
      <c r="AS180" s="21">
        <f t="shared" si="156"/>
        <v>0.29205000000000003</v>
      </c>
      <c r="AT180" s="21">
        <f t="shared" si="157"/>
        <v>0.81420000000000003</v>
      </c>
      <c r="AU180" s="21">
        <f t="shared" si="158"/>
        <v>1.2566999999999999</v>
      </c>
      <c r="AV180" s="21">
        <f t="shared" si="159"/>
        <v>2.3629499999999997</v>
      </c>
      <c r="AW180" s="21">
        <f t="shared" si="160"/>
        <v>5.0179499999999999</v>
      </c>
      <c r="AX180" s="21">
        <f t="shared" si="161"/>
        <v>29.497049999999998</v>
      </c>
      <c r="AY180" s="21">
        <f t="shared" si="162"/>
        <v>49.170600000000007</v>
      </c>
      <c r="BA180" s="12">
        <f t="shared" si="133"/>
        <v>88.5</v>
      </c>
      <c r="BB180" s="21">
        <f t="shared" si="163"/>
        <v>5.3099999999999994E-2</v>
      </c>
      <c r="BC180" s="21">
        <f t="shared" si="164"/>
        <v>0.16815000000000002</v>
      </c>
      <c r="BD180" s="21">
        <f t="shared" si="165"/>
        <v>0.46020000000000005</v>
      </c>
      <c r="BE180" s="21">
        <f t="shared" si="166"/>
        <v>0.70799999999999996</v>
      </c>
      <c r="BF180" s="21">
        <f t="shared" si="167"/>
        <v>1.3274999999999999</v>
      </c>
      <c r="BG180" s="21">
        <f t="shared" si="168"/>
        <v>2.82315</v>
      </c>
      <c r="BH180" s="21">
        <f t="shared" si="169"/>
        <v>16.59375</v>
      </c>
      <c r="BI180" s="21">
        <f t="shared" si="170"/>
        <v>27.65625</v>
      </c>
      <c r="BJ180" s="21">
        <f t="shared" si="171"/>
        <v>38.71875</v>
      </c>
      <c r="BL180" s="12">
        <f t="shared" si="134"/>
        <v>88.5</v>
      </c>
      <c r="BM180" s="3">
        <f t="shared" si="135"/>
        <v>3.5400000000000001E-2</v>
      </c>
      <c r="BN180" s="3">
        <f t="shared" si="136"/>
        <v>0.10619999999999999</v>
      </c>
      <c r="BO180" s="3">
        <f t="shared" si="137"/>
        <v>0.29205000000000003</v>
      </c>
      <c r="BP180" s="3">
        <f t="shared" si="138"/>
        <v>0.45134999999999997</v>
      </c>
      <c r="BQ180" s="3">
        <f t="shared" si="172"/>
        <v>0.84959999999999991</v>
      </c>
      <c r="BR180" s="3">
        <f t="shared" si="173"/>
        <v>1.8053999999999999</v>
      </c>
      <c r="BS180" s="3">
        <f t="shared" si="139"/>
        <v>10.62</v>
      </c>
      <c r="BT180" s="3">
        <f t="shared" si="140"/>
        <v>17.7</v>
      </c>
      <c r="BU180" s="3">
        <f t="shared" si="141"/>
        <v>24.78</v>
      </c>
      <c r="BV180" s="3">
        <f t="shared" si="142"/>
        <v>31.86</v>
      </c>
    </row>
    <row r="181" spans="1:365" x14ac:dyDescent="0.25">
      <c r="A181" s="12">
        <f t="shared" si="116"/>
        <v>89</v>
      </c>
      <c r="B181" s="11">
        <f t="shared" si="117"/>
        <v>89</v>
      </c>
      <c r="C181" s="31"/>
      <c r="D181" s="12">
        <f t="shared" si="118"/>
        <v>89</v>
      </c>
      <c r="E181" s="15">
        <f t="shared" si="119"/>
        <v>22.25</v>
      </c>
      <c r="F181" s="8">
        <f t="shared" si="120"/>
        <v>66.75</v>
      </c>
      <c r="G181" s="31"/>
      <c r="H181" s="12">
        <f t="shared" si="121"/>
        <v>89</v>
      </c>
      <c r="I181" s="9">
        <f t="shared" si="143"/>
        <v>7.2624000000000004</v>
      </c>
      <c r="J181" s="9">
        <f t="shared" si="122"/>
        <v>21.796099999999996</v>
      </c>
      <c r="K181" s="9">
        <f t="shared" si="123"/>
        <v>59.941499999999998</v>
      </c>
      <c r="L181" s="31"/>
      <c r="M181" s="12">
        <f t="shared" si="124"/>
        <v>89</v>
      </c>
      <c r="N181" s="7">
        <f t="shared" si="125"/>
        <v>3.56</v>
      </c>
      <c r="O181" s="7">
        <f t="shared" si="126"/>
        <v>10.68</v>
      </c>
      <c r="P181" s="7">
        <f t="shared" si="127"/>
        <v>29.37</v>
      </c>
      <c r="Q181" s="7">
        <f t="shared" si="128"/>
        <v>45.39</v>
      </c>
      <c r="R181" s="31"/>
      <c r="S181" s="12">
        <f t="shared" si="129"/>
        <v>89</v>
      </c>
      <c r="T181" s="7">
        <f t="shared" si="144"/>
        <v>1.8156000000000001</v>
      </c>
      <c r="U181" s="7">
        <f t="shared" si="145"/>
        <v>5.4468000000000005</v>
      </c>
      <c r="V181" s="7">
        <f t="shared" si="146"/>
        <v>14.9876</v>
      </c>
      <c r="W181" s="7">
        <f t="shared" si="147"/>
        <v>23.157799999999998</v>
      </c>
      <c r="X181" s="7">
        <f t="shared" si="148"/>
        <v>43.592199999999991</v>
      </c>
      <c r="Z181" s="12">
        <f t="shared" si="130"/>
        <v>89</v>
      </c>
      <c r="AA181" s="7">
        <f t="shared" si="149"/>
        <v>0.89</v>
      </c>
      <c r="AB181" s="7">
        <f t="shared" si="150"/>
        <v>2.67</v>
      </c>
      <c r="AC181" s="7">
        <f t="shared" si="151"/>
        <v>7.3425000000000002</v>
      </c>
      <c r="AD181" s="7">
        <f t="shared" si="152"/>
        <v>11.3475</v>
      </c>
      <c r="AE181" s="7">
        <f t="shared" si="153"/>
        <v>21.36</v>
      </c>
      <c r="AF181" s="7">
        <f t="shared" si="154"/>
        <v>45.39</v>
      </c>
      <c r="AG181" s="23"/>
      <c r="AH181" s="12">
        <f t="shared" si="131"/>
        <v>89</v>
      </c>
      <c r="AI181" s="21">
        <f>0.25*'table CONIFERES'!$AH181/100</f>
        <v>0.2225</v>
      </c>
      <c r="AJ181" s="21">
        <f>0.75*'table CONIFERES'!AH181/100</f>
        <v>0.66749999999999998</v>
      </c>
      <c r="AK181" s="21">
        <f>2.06*'table CONIFERES'!AH181/100</f>
        <v>1.8334000000000001</v>
      </c>
      <c r="AL181" s="21">
        <f>3.19*'table CONIFERES'!AH181/100</f>
        <v>2.8390999999999997</v>
      </c>
      <c r="AM181" s="21">
        <f>6*'table CONIFERES'!AH181/100</f>
        <v>5.34</v>
      </c>
      <c r="AN181" s="21">
        <f>12.75*'table CONIFERES'!AH181/100</f>
        <v>11.3475</v>
      </c>
      <c r="AO181" s="21">
        <f>75*'table CONIFERES'!AH181/100</f>
        <v>66.75</v>
      </c>
      <c r="AQ181" s="12">
        <f t="shared" si="132"/>
        <v>89</v>
      </c>
      <c r="AR181" s="21">
        <f t="shared" si="155"/>
        <v>9.7900000000000015E-2</v>
      </c>
      <c r="AS181" s="21">
        <f t="shared" si="156"/>
        <v>0.29370000000000002</v>
      </c>
      <c r="AT181" s="21">
        <f t="shared" si="157"/>
        <v>0.81880000000000008</v>
      </c>
      <c r="AU181" s="21">
        <f t="shared" si="158"/>
        <v>1.2638</v>
      </c>
      <c r="AV181" s="21">
        <f t="shared" si="159"/>
        <v>2.3763000000000001</v>
      </c>
      <c r="AW181" s="21">
        <f t="shared" si="160"/>
        <v>5.0462999999999996</v>
      </c>
      <c r="AX181" s="21">
        <f t="shared" si="161"/>
        <v>29.663699999999999</v>
      </c>
      <c r="AY181" s="21">
        <f t="shared" si="162"/>
        <v>49.448399999999999</v>
      </c>
      <c r="BA181" s="12">
        <f t="shared" si="133"/>
        <v>89</v>
      </c>
      <c r="BB181" s="21">
        <f t="shared" si="163"/>
        <v>5.3399999999999996E-2</v>
      </c>
      <c r="BC181" s="21">
        <f t="shared" si="164"/>
        <v>0.1691</v>
      </c>
      <c r="BD181" s="21">
        <f t="shared" si="165"/>
        <v>0.46279999999999999</v>
      </c>
      <c r="BE181" s="21">
        <f t="shared" si="166"/>
        <v>0.71200000000000008</v>
      </c>
      <c r="BF181" s="21">
        <f t="shared" si="167"/>
        <v>1.335</v>
      </c>
      <c r="BG181" s="21">
        <f t="shared" si="168"/>
        <v>2.8390999999999997</v>
      </c>
      <c r="BH181" s="21">
        <f t="shared" si="169"/>
        <v>16.6875</v>
      </c>
      <c r="BI181" s="21">
        <f t="shared" si="170"/>
        <v>27.8125</v>
      </c>
      <c r="BJ181" s="21">
        <f t="shared" si="171"/>
        <v>38.9375</v>
      </c>
      <c r="BL181" s="12">
        <f t="shared" si="134"/>
        <v>89</v>
      </c>
      <c r="BM181" s="3">
        <f t="shared" si="135"/>
        <v>3.56E-2</v>
      </c>
      <c r="BN181" s="3">
        <f t="shared" si="136"/>
        <v>0.10679999999999999</v>
      </c>
      <c r="BO181" s="3">
        <f t="shared" si="137"/>
        <v>0.29370000000000002</v>
      </c>
      <c r="BP181" s="3">
        <f t="shared" si="138"/>
        <v>0.45390000000000003</v>
      </c>
      <c r="BQ181" s="3">
        <f t="shared" si="172"/>
        <v>0.85439999999999994</v>
      </c>
      <c r="BR181" s="3">
        <f t="shared" si="173"/>
        <v>1.8156000000000001</v>
      </c>
      <c r="BS181" s="3">
        <f t="shared" si="139"/>
        <v>10.68</v>
      </c>
      <c r="BT181" s="3">
        <f t="shared" si="140"/>
        <v>17.8</v>
      </c>
      <c r="BU181" s="3">
        <f t="shared" si="141"/>
        <v>24.92</v>
      </c>
      <c r="BV181" s="3">
        <f t="shared" si="142"/>
        <v>32.04</v>
      </c>
    </row>
    <row r="182" spans="1:365" x14ac:dyDescent="0.25">
      <c r="A182" s="12">
        <f t="shared" si="116"/>
        <v>89.5</v>
      </c>
      <c r="B182" s="11">
        <f t="shared" si="117"/>
        <v>89.5</v>
      </c>
      <c r="C182" s="31"/>
      <c r="D182" s="12">
        <f t="shared" si="118"/>
        <v>89.5</v>
      </c>
      <c r="E182" s="15">
        <f t="shared" si="119"/>
        <v>22.375</v>
      </c>
      <c r="F182" s="8">
        <f t="shared" si="120"/>
        <v>67.125</v>
      </c>
      <c r="G182" s="31"/>
      <c r="H182" s="12">
        <f t="shared" si="121"/>
        <v>89.5</v>
      </c>
      <c r="I182" s="9">
        <f t="shared" si="143"/>
        <v>7.3032000000000004</v>
      </c>
      <c r="J182" s="9">
        <f t="shared" si="122"/>
        <v>21.91855</v>
      </c>
      <c r="K182" s="9">
        <f t="shared" si="123"/>
        <v>60.27825</v>
      </c>
      <c r="L182" s="31"/>
      <c r="M182" s="12">
        <f t="shared" si="124"/>
        <v>89.5</v>
      </c>
      <c r="N182" s="7">
        <f t="shared" si="125"/>
        <v>3.58</v>
      </c>
      <c r="O182" s="7">
        <f t="shared" si="126"/>
        <v>10.74</v>
      </c>
      <c r="P182" s="7">
        <f t="shared" si="127"/>
        <v>29.535</v>
      </c>
      <c r="Q182" s="7">
        <f t="shared" si="128"/>
        <v>45.645000000000003</v>
      </c>
      <c r="R182" s="31"/>
      <c r="S182" s="12">
        <f t="shared" si="129"/>
        <v>89.5</v>
      </c>
      <c r="T182" s="7">
        <f t="shared" si="144"/>
        <v>1.8258000000000001</v>
      </c>
      <c r="U182" s="7">
        <f t="shared" si="145"/>
        <v>5.4774000000000003</v>
      </c>
      <c r="V182" s="7">
        <f t="shared" si="146"/>
        <v>15.071800000000001</v>
      </c>
      <c r="W182" s="7">
        <f t="shared" si="147"/>
        <v>23.2879</v>
      </c>
      <c r="X182" s="7">
        <f t="shared" si="148"/>
        <v>43.8371</v>
      </c>
      <c r="Z182" s="12">
        <f t="shared" si="130"/>
        <v>89.5</v>
      </c>
      <c r="AA182" s="7">
        <f t="shared" si="149"/>
        <v>0.89500000000000002</v>
      </c>
      <c r="AB182" s="7">
        <f t="shared" si="150"/>
        <v>2.6850000000000001</v>
      </c>
      <c r="AC182" s="7">
        <f t="shared" si="151"/>
        <v>7.38375</v>
      </c>
      <c r="AD182" s="7">
        <f t="shared" si="152"/>
        <v>11.411250000000001</v>
      </c>
      <c r="AE182" s="7">
        <f t="shared" si="153"/>
        <v>21.48</v>
      </c>
      <c r="AF182" s="7">
        <f t="shared" si="154"/>
        <v>45.645000000000003</v>
      </c>
      <c r="AG182" s="23"/>
      <c r="AH182" s="12">
        <f t="shared" si="131"/>
        <v>89.5</v>
      </c>
      <c r="AI182" s="21">
        <f>0.25*'table CONIFERES'!$AH182/100</f>
        <v>0.22375</v>
      </c>
      <c r="AJ182" s="21">
        <f>0.75*'table CONIFERES'!AH182/100</f>
        <v>0.67125000000000001</v>
      </c>
      <c r="AK182" s="21">
        <f>2.06*'table CONIFERES'!AH182/100</f>
        <v>1.8437000000000001</v>
      </c>
      <c r="AL182" s="21">
        <f>3.19*'table CONIFERES'!AH182/100</f>
        <v>2.8550499999999999</v>
      </c>
      <c r="AM182" s="21">
        <f>6*'table CONIFERES'!AH182/100</f>
        <v>5.37</v>
      </c>
      <c r="AN182" s="21">
        <f>12.75*'table CONIFERES'!AH182/100</f>
        <v>11.411250000000001</v>
      </c>
      <c r="AO182" s="21">
        <f>75*'table CONIFERES'!AH182/100</f>
        <v>67.125</v>
      </c>
      <c r="AQ182" s="12">
        <f t="shared" si="132"/>
        <v>89.5</v>
      </c>
      <c r="AR182" s="21">
        <f t="shared" si="155"/>
        <v>9.845000000000001E-2</v>
      </c>
      <c r="AS182" s="21">
        <f t="shared" si="156"/>
        <v>0.29535</v>
      </c>
      <c r="AT182" s="21">
        <f t="shared" si="157"/>
        <v>0.82340000000000002</v>
      </c>
      <c r="AU182" s="21">
        <f t="shared" si="158"/>
        <v>1.2708999999999999</v>
      </c>
      <c r="AV182" s="21">
        <f t="shared" si="159"/>
        <v>2.3896500000000001</v>
      </c>
      <c r="AW182" s="21">
        <f t="shared" si="160"/>
        <v>5.0746500000000001</v>
      </c>
      <c r="AX182" s="21">
        <f t="shared" si="161"/>
        <v>29.830349999999999</v>
      </c>
      <c r="AY182" s="21">
        <f t="shared" si="162"/>
        <v>49.726199999999999</v>
      </c>
      <c r="BA182" s="12">
        <f t="shared" si="133"/>
        <v>89.5</v>
      </c>
      <c r="BB182" s="21">
        <f t="shared" si="163"/>
        <v>5.3699999999999998E-2</v>
      </c>
      <c r="BC182" s="21">
        <f t="shared" si="164"/>
        <v>0.17004999999999998</v>
      </c>
      <c r="BD182" s="21">
        <f t="shared" si="165"/>
        <v>0.46539999999999998</v>
      </c>
      <c r="BE182" s="21">
        <f t="shared" si="166"/>
        <v>0.71600000000000008</v>
      </c>
      <c r="BF182" s="21">
        <f t="shared" si="167"/>
        <v>1.3425</v>
      </c>
      <c r="BG182" s="21">
        <f t="shared" si="168"/>
        <v>2.8550499999999999</v>
      </c>
      <c r="BH182" s="21">
        <f t="shared" si="169"/>
        <v>16.78125</v>
      </c>
      <c r="BI182" s="21">
        <f t="shared" si="170"/>
        <v>27.96875</v>
      </c>
      <c r="BJ182" s="21">
        <f t="shared" si="171"/>
        <v>39.15625</v>
      </c>
      <c r="BL182" s="12">
        <f t="shared" si="134"/>
        <v>89.5</v>
      </c>
      <c r="BM182" s="3">
        <f t="shared" si="135"/>
        <v>3.5799999999999998E-2</v>
      </c>
      <c r="BN182" s="3">
        <f t="shared" si="136"/>
        <v>0.1074</v>
      </c>
      <c r="BO182" s="3">
        <f t="shared" si="137"/>
        <v>0.29535</v>
      </c>
      <c r="BP182" s="3">
        <f t="shared" si="138"/>
        <v>0.45645000000000002</v>
      </c>
      <c r="BQ182" s="3">
        <f t="shared" si="172"/>
        <v>0.85919999999999996</v>
      </c>
      <c r="BR182" s="3">
        <f t="shared" si="173"/>
        <v>1.8258000000000001</v>
      </c>
      <c r="BS182" s="3">
        <f t="shared" si="139"/>
        <v>10.74</v>
      </c>
      <c r="BT182" s="3">
        <f t="shared" si="140"/>
        <v>17.899999999999999</v>
      </c>
      <c r="BU182" s="3">
        <f t="shared" si="141"/>
        <v>25.06</v>
      </c>
      <c r="BV182" s="3">
        <f t="shared" si="142"/>
        <v>32.22</v>
      </c>
    </row>
    <row r="183" spans="1:365" x14ac:dyDescent="0.25">
      <c r="A183" s="12">
        <f t="shared" si="116"/>
        <v>90</v>
      </c>
      <c r="B183" s="11">
        <f t="shared" si="117"/>
        <v>90</v>
      </c>
      <c r="C183" s="31"/>
      <c r="D183" s="12">
        <f t="shared" si="118"/>
        <v>90</v>
      </c>
      <c r="E183" s="15">
        <f t="shared" si="119"/>
        <v>22.5</v>
      </c>
      <c r="F183" s="8">
        <f t="shared" si="120"/>
        <v>67.5</v>
      </c>
      <c r="G183" s="31"/>
      <c r="H183" s="12">
        <f t="shared" si="121"/>
        <v>90</v>
      </c>
      <c r="I183" s="9">
        <f t="shared" si="143"/>
        <v>7.3439999999999994</v>
      </c>
      <c r="J183" s="9">
        <f t="shared" si="122"/>
        <v>22.041</v>
      </c>
      <c r="K183" s="9">
        <f t="shared" si="123"/>
        <v>60.614999999999988</v>
      </c>
      <c r="L183" s="31"/>
      <c r="M183" s="12">
        <f t="shared" si="124"/>
        <v>90</v>
      </c>
      <c r="N183" s="7">
        <f t="shared" si="125"/>
        <v>3.6</v>
      </c>
      <c r="O183" s="7">
        <f t="shared" si="126"/>
        <v>10.8</v>
      </c>
      <c r="P183" s="7">
        <f t="shared" si="127"/>
        <v>29.7</v>
      </c>
      <c r="Q183" s="7">
        <f t="shared" si="128"/>
        <v>45.9</v>
      </c>
      <c r="R183" s="31"/>
      <c r="S183" s="12">
        <f t="shared" si="129"/>
        <v>90</v>
      </c>
      <c r="T183" s="7">
        <f t="shared" si="144"/>
        <v>1.8359999999999999</v>
      </c>
      <c r="U183" s="7">
        <f t="shared" si="145"/>
        <v>5.5079999999999991</v>
      </c>
      <c r="V183" s="7">
        <f t="shared" si="146"/>
        <v>15.155999999999999</v>
      </c>
      <c r="W183" s="7">
        <f t="shared" si="147"/>
        <v>23.418000000000003</v>
      </c>
      <c r="X183" s="7">
        <f t="shared" si="148"/>
        <v>44.082000000000001</v>
      </c>
      <c r="Z183" s="12">
        <f t="shared" si="130"/>
        <v>90</v>
      </c>
      <c r="AA183" s="7">
        <f t="shared" si="149"/>
        <v>0.9</v>
      </c>
      <c r="AB183" s="7">
        <f t="shared" si="150"/>
        <v>2.7</v>
      </c>
      <c r="AC183" s="7">
        <f t="shared" si="151"/>
        <v>7.4249999999999998</v>
      </c>
      <c r="AD183" s="7">
        <f t="shared" si="152"/>
        <v>11.475</v>
      </c>
      <c r="AE183" s="7">
        <f t="shared" si="153"/>
        <v>21.6</v>
      </c>
      <c r="AF183" s="7">
        <f t="shared" si="154"/>
        <v>45.9</v>
      </c>
      <c r="AG183" s="23"/>
      <c r="AH183" s="12">
        <f t="shared" si="131"/>
        <v>90</v>
      </c>
      <c r="AI183" s="21">
        <f>0.25*'table CONIFERES'!$AH183/100</f>
        <v>0.22500000000000001</v>
      </c>
      <c r="AJ183" s="21">
        <f>0.75*'table CONIFERES'!AH183/100</f>
        <v>0.67500000000000004</v>
      </c>
      <c r="AK183" s="21">
        <f>2.06*'table CONIFERES'!AH183/100</f>
        <v>1.8540000000000001</v>
      </c>
      <c r="AL183" s="21">
        <f>3.19*'table CONIFERES'!AH183/100</f>
        <v>2.8710000000000004</v>
      </c>
      <c r="AM183" s="21">
        <f>6*'table CONIFERES'!AH183/100</f>
        <v>5.4</v>
      </c>
      <c r="AN183" s="21">
        <f>12.75*'table CONIFERES'!AH183/100</f>
        <v>11.475</v>
      </c>
      <c r="AO183" s="21">
        <f>75*'table CONIFERES'!AH183/100</f>
        <v>67.5</v>
      </c>
      <c r="AQ183" s="12">
        <f t="shared" si="132"/>
        <v>90</v>
      </c>
      <c r="AR183" s="21">
        <f t="shared" si="155"/>
        <v>9.9000000000000005E-2</v>
      </c>
      <c r="AS183" s="21">
        <f t="shared" si="156"/>
        <v>0.29700000000000004</v>
      </c>
      <c r="AT183" s="21">
        <f t="shared" si="157"/>
        <v>0.82799999999999996</v>
      </c>
      <c r="AU183" s="21">
        <f t="shared" si="158"/>
        <v>1.278</v>
      </c>
      <c r="AV183" s="21">
        <f t="shared" si="159"/>
        <v>2.403</v>
      </c>
      <c r="AW183" s="21">
        <f t="shared" si="160"/>
        <v>5.1029999999999998</v>
      </c>
      <c r="AX183" s="21">
        <f t="shared" si="161"/>
        <v>29.997</v>
      </c>
      <c r="AY183" s="21">
        <f t="shared" si="162"/>
        <v>50.004000000000005</v>
      </c>
      <c r="BA183" s="12">
        <f t="shared" si="133"/>
        <v>90</v>
      </c>
      <c r="BB183" s="21">
        <f t="shared" si="163"/>
        <v>5.3999999999999992E-2</v>
      </c>
      <c r="BC183" s="21">
        <f t="shared" si="164"/>
        <v>0.17100000000000001</v>
      </c>
      <c r="BD183" s="21">
        <f t="shared" si="165"/>
        <v>0.46800000000000003</v>
      </c>
      <c r="BE183" s="21">
        <f t="shared" si="166"/>
        <v>0.72</v>
      </c>
      <c r="BF183" s="21">
        <f t="shared" si="167"/>
        <v>1.35</v>
      </c>
      <c r="BG183" s="21">
        <f t="shared" si="168"/>
        <v>2.8710000000000004</v>
      </c>
      <c r="BH183" s="21">
        <f t="shared" si="169"/>
        <v>16.875</v>
      </c>
      <c r="BI183" s="21">
        <f t="shared" si="170"/>
        <v>28.125</v>
      </c>
      <c r="BJ183" s="21">
        <f t="shared" si="171"/>
        <v>39.375</v>
      </c>
      <c r="BL183" s="12">
        <f t="shared" si="134"/>
        <v>90</v>
      </c>
      <c r="BM183" s="3">
        <f t="shared" si="135"/>
        <v>3.6000000000000004E-2</v>
      </c>
      <c r="BN183" s="3">
        <f t="shared" si="136"/>
        <v>0.10799999999999998</v>
      </c>
      <c r="BO183" s="3">
        <f t="shared" si="137"/>
        <v>0.29700000000000004</v>
      </c>
      <c r="BP183" s="3">
        <f t="shared" si="138"/>
        <v>0.45899999999999996</v>
      </c>
      <c r="BQ183" s="3">
        <f t="shared" si="172"/>
        <v>0.86399999999999988</v>
      </c>
      <c r="BR183" s="3">
        <f t="shared" si="173"/>
        <v>1.8359999999999999</v>
      </c>
      <c r="BS183" s="3">
        <f t="shared" si="139"/>
        <v>10.8</v>
      </c>
      <c r="BT183" s="3">
        <f t="shared" si="140"/>
        <v>18</v>
      </c>
      <c r="BU183" s="3">
        <f t="shared" si="141"/>
        <v>25.2</v>
      </c>
      <c r="BV183" s="3">
        <f t="shared" si="142"/>
        <v>32.4</v>
      </c>
    </row>
    <row r="184" spans="1:365" x14ac:dyDescent="0.25">
      <c r="A184" s="12">
        <f t="shared" si="116"/>
        <v>90.5</v>
      </c>
      <c r="B184" s="11">
        <f t="shared" si="117"/>
        <v>90.5</v>
      </c>
      <c r="C184" s="31"/>
      <c r="D184" s="12">
        <f t="shared" si="118"/>
        <v>90.5</v>
      </c>
      <c r="E184" s="15">
        <f t="shared" si="119"/>
        <v>22.625</v>
      </c>
      <c r="F184" s="8">
        <f t="shared" si="120"/>
        <v>67.875</v>
      </c>
      <c r="G184" s="31"/>
      <c r="H184" s="12">
        <f t="shared" si="121"/>
        <v>90.5</v>
      </c>
      <c r="I184" s="9">
        <f t="shared" si="143"/>
        <v>7.3848000000000003</v>
      </c>
      <c r="J184" s="9">
        <f t="shared" si="122"/>
        <v>22.163449999999997</v>
      </c>
      <c r="K184" s="9">
        <f t="shared" si="123"/>
        <v>60.95174999999999</v>
      </c>
      <c r="L184" s="31"/>
      <c r="M184" s="12">
        <f t="shared" si="124"/>
        <v>90.5</v>
      </c>
      <c r="N184" s="7">
        <f t="shared" si="125"/>
        <v>3.62</v>
      </c>
      <c r="O184" s="7">
        <f t="shared" si="126"/>
        <v>10.86</v>
      </c>
      <c r="P184" s="7">
        <f t="shared" si="127"/>
        <v>29.864999999999998</v>
      </c>
      <c r="Q184" s="7">
        <f t="shared" si="128"/>
        <v>46.155000000000001</v>
      </c>
      <c r="R184" s="31"/>
      <c r="S184" s="12">
        <f t="shared" si="129"/>
        <v>90.5</v>
      </c>
      <c r="T184" s="7">
        <f t="shared" si="144"/>
        <v>1.8462000000000001</v>
      </c>
      <c r="U184" s="7">
        <f t="shared" si="145"/>
        <v>5.5385999999999997</v>
      </c>
      <c r="V184" s="7">
        <f t="shared" si="146"/>
        <v>15.2402</v>
      </c>
      <c r="W184" s="7">
        <f t="shared" si="147"/>
        <v>23.548099999999998</v>
      </c>
      <c r="X184" s="7">
        <f t="shared" si="148"/>
        <v>44.326899999999995</v>
      </c>
      <c r="Z184" s="12">
        <f t="shared" si="130"/>
        <v>90.5</v>
      </c>
      <c r="AA184" s="7">
        <f t="shared" si="149"/>
        <v>0.90500000000000003</v>
      </c>
      <c r="AB184" s="7">
        <f t="shared" si="150"/>
        <v>2.7149999999999999</v>
      </c>
      <c r="AC184" s="7">
        <f t="shared" si="151"/>
        <v>7.4662499999999996</v>
      </c>
      <c r="AD184" s="7">
        <f t="shared" si="152"/>
        <v>11.53875</v>
      </c>
      <c r="AE184" s="7">
        <f t="shared" si="153"/>
        <v>21.72</v>
      </c>
      <c r="AF184" s="7">
        <f t="shared" si="154"/>
        <v>46.155000000000001</v>
      </c>
      <c r="AG184" s="23"/>
      <c r="AH184" s="12">
        <f t="shared" si="131"/>
        <v>90.5</v>
      </c>
      <c r="AI184" s="21">
        <f>0.25*'table CONIFERES'!$AH184/100</f>
        <v>0.22625000000000001</v>
      </c>
      <c r="AJ184" s="21">
        <f>0.75*'table CONIFERES'!AH184/100</f>
        <v>0.67874999999999996</v>
      </c>
      <c r="AK184" s="21">
        <f>2.06*'table CONIFERES'!AH184/100</f>
        <v>1.8643000000000001</v>
      </c>
      <c r="AL184" s="21">
        <f>3.19*'table CONIFERES'!AH184/100</f>
        <v>2.8869500000000001</v>
      </c>
      <c r="AM184" s="21">
        <f>6*'table CONIFERES'!AH184/100</f>
        <v>5.43</v>
      </c>
      <c r="AN184" s="21">
        <f>12.75*'table CONIFERES'!AH184/100</f>
        <v>11.53875</v>
      </c>
      <c r="AO184" s="21">
        <f>75*'table CONIFERES'!AH184/100</f>
        <v>67.875</v>
      </c>
      <c r="AQ184" s="12">
        <f t="shared" si="132"/>
        <v>90.5</v>
      </c>
      <c r="AR184" s="21">
        <f t="shared" si="155"/>
        <v>9.955E-2</v>
      </c>
      <c r="AS184" s="21">
        <f t="shared" si="156"/>
        <v>0.29865000000000003</v>
      </c>
      <c r="AT184" s="21">
        <f t="shared" si="157"/>
        <v>0.83260000000000001</v>
      </c>
      <c r="AU184" s="21">
        <f t="shared" si="158"/>
        <v>1.2850999999999999</v>
      </c>
      <c r="AV184" s="21">
        <f t="shared" si="159"/>
        <v>2.41635</v>
      </c>
      <c r="AW184" s="21">
        <f t="shared" si="160"/>
        <v>5.1313500000000003</v>
      </c>
      <c r="AX184" s="21">
        <f t="shared" si="161"/>
        <v>30.163649999999997</v>
      </c>
      <c r="AY184" s="21">
        <f t="shared" si="162"/>
        <v>50.281800000000004</v>
      </c>
      <c r="BA184" s="12">
        <f t="shared" si="133"/>
        <v>90.5</v>
      </c>
      <c r="BB184" s="21">
        <f t="shared" si="163"/>
        <v>5.4299999999999994E-2</v>
      </c>
      <c r="BC184" s="21">
        <f t="shared" si="164"/>
        <v>0.17194999999999999</v>
      </c>
      <c r="BD184" s="21">
        <f t="shared" si="165"/>
        <v>0.47060000000000002</v>
      </c>
      <c r="BE184" s="21">
        <f t="shared" si="166"/>
        <v>0.72400000000000009</v>
      </c>
      <c r="BF184" s="21">
        <f t="shared" si="167"/>
        <v>1.3574999999999999</v>
      </c>
      <c r="BG184" s="21">
        <f t="shared" si="168"/>
        <v>2.8869500000000001</v>
      </c>
      <c r="BH184" s="21">
        <f t="shared" si="169"/>
        <v>16.96875</v>
      </c>
      <c r="BI184" s="21">
        <f t="shared" si="170"/>
        <v>28.28125</v>
      </c>
      <c r="BJ184" s="21">
        <f t="shared" si="171"/>
        <v>39.59375</v>
      </c>
      <c r="BL184" s="12">
        <f t="shared" si="134"/>
        <v>90.5</v>
      </c>
      <c r="BM184" s="3">
        <f t="shared" si="135"/>
        <v>3.6200000000000003E-2</v>
      </c>
      <c r="BN184" s="3">
        <f t="shared" si="136"/>
        <v>0.10859999999999999</v>
      </c>
      <c r="BO184" s="3">
        <f t="shared" si="137"/>
        <v>0.29865000000000003</v>
      </c>
      <c r="BP184" s="3">
        <f t="shared" si="138"/>
        <v>0.46155000000000002</v>
      </c>
      <c r="BQ184" s="3">
        <f t="shared" si="172"/>
        <v>0.86879999999999991</v>
      </c>
      <c r="BR184" s="3">
        <f t="shared" si="173"/>
        <v>1.8462000000000001</v>
      </c>
      <c r="BS184" s="3">
        <f t="shared" si="139"/>
        <v>10.86</v>
      </c>
      <c r="BT184" s="3">
        <f t="shared" si="140"/>
        <v>18.100000000000001</v>
      </c>
      <c r="BU184" s="3">
        <f t="shared" si="141"/>
        <v>25.34</v>
      </c>
      <c r="BV184" s="3">
        <f t="shared" si="142"/>
        <v>32.58</v>
      </c>
    </row>
    <row r="185" spans="1:365" x14ac:dyDescent="0.25">
      <c r="A185" s="12">
        <f t="shared" si="116"/>
        <v>91</v>
      </c>
      <c r="B185" s="11">
        <f t="shared" si="117"/>
        <v>91</v>
      </c>
      <c r="C185" s="31"/>
      <c r="D185" s="12">
        <f t="shared" si="118"/>
        <v>91</v>
      </c>
      <c r="E185" s="15">
        <f t="shared" si="119"/>
        <v>22.75</v>
      </c>
      <c r="F185" s="8">
        <f t="shared" si="120"/>
        <v>68.25</v>
      </c>
      <c r="G185" s="31"/>
      <c r="H185" s="12">
        <f t="shared" si="121"/>
        <v>91</v>
      </c>
      <c r="I185" s="9">
        <f t="shared" si="143"/>
        <v>7.4256000000000002</v>
      </c>
      <c r="J185" s="9">
        <f t="shared" si="122"/>
        <v>22.285899999999998</v>
      </c>
      <c r="K185" s="9">
        <f t="shared" si="123"/>
        <v>61.288499999999992</v>
      </c>
      <c r="L185" s="31"/>
      <c r="M185" s="12">
        <f t="shared" si="124"/>
        <v>91</v>
      </c>
      <c r="N185" s="7">
        <f t="shared" si="125"/>
        <v>3.64</v>
      </c>
      <c r="O185" s="7">
        <f t="shared" si="126"/>
        <v>10.92</v>
      </c>
      <c r="P185" s="7">
        <f t="shared" si="127"/>
        <v>30.03</v>
      </c>
      <c r="Q185" s="7">
        <f t="shared" si="128"/>
        <v>46.41</v>
      </c>
      <c r="R185" s="31"/>
      <c r="S185" s="12">
        <f t="shared" si="129"/>
        <v>91</v>
      </c>
      <c r="T185" s="7">
        <f t="shared" si="144"/>
        <v>1.8564000000000001</v>
      </c>
      <c r="U185" s="7">
        <f t="shared" si="145"/>
        <v>5.5691999999999995</v>
      </c>
      <c r="V185" s="7">
        <f t="shared" si="146"/>
        <v>15.324400000000001</v>
      </c>
      <c r="W185" s="7">
        <f t="shared" si="147"/>
        <v>23.6782</v>
      </c>
      <c r="X185" s="7">
        <f t="shared" si="148"/>
        <v>44.571799999999996</v>
      </c>
      <c r="Z185" s="12">
        <f t="shared" si="130"/>
        <v>91</v>
      </c>
      <c r="AA185" s="7">
        <f t="shared" si="149"/>
        <v>0.91</v>
      </c>
      <c r="AB185" s="7">
        <f t="shared" si="150"/>
        <v>2.73</v>
      </c>
      <c r="AC185" s="7">
        <f t="shared" si="151"/>
        <v>7.5075000000000003</v>
      </c>
      <c r="AD185" s="7">
        <f t="shared" si="152"/>
        <v>11.602499999999999</v>
      </c>
      <c r="AE185" s="7">
        <f t="shared" si="153"/>
        <v>21.84</v>
      </c>
      <c r="AF185" s="7">
        <f t="shared" si="154"/>
        <v>46.41</v>
      </c>
      <c r="AG185" s="23"/>
      <c r="AH185" s="12">
        <f t="shared" si="131"/>
        <v>91</v>
      </c>
      <c r="AI185" s="21">
        <f>0.25*'table CONIFERES'!$AH185/100</f>
        <v>0.22750000000000001</v>
      </c>
      <c r="AJ185" s="21">
        <f>0.75*'table CONIFERES'!AH185/100</f>
        <v>0.6825</v>
      </c>
      <c r="AK185" s="21">
        <f>2.06*'table CONIFERES'!AH185/100</f>
        <v>1.8746</v>
      </c>
      <c r="AL185" s="21">
        <f>3.19*'table CONIFERES'!AH185/100</f>
        <v>2.9029000000000003</v>
      </c>
      <c r="AM185" s="21">
        <f>6*'table CONIFERES'!AH185/100</f>
        <v>5.46</v>
      </c>
      <c r="AN185" s="21">
        <f>12.75*'table CONIFERES'!AH185/100</f>
        <v>11.602499999999999</v>
      </c>
      <c r="AO185" s="21">
        <f>75*'table CONIFERES'!AH185/100</f>
        <v>68.25</v>
      </c>
      <c r="AQ185" s="12">
        <f t="shared" si="132"/>
        <v>91</v>
      </c>
      <c r="AR185" s="21">
        <f t="shared" si="155"/>
        <v>0.10009999999999999</v>
      </c>
      <c r="AS185" s="21">
        <f t="shared" si="156"/>
        <v>0.30030000000000001</v>
      </c>
      <c r="AT185" s="21">
        <f t="shared" si="157"/>
        <v>0.83719999999999994</v>
      </c>
      <c r="AU185" s="21">
        <f t="shared" si="158"/>
        <v>1.2922</v>
      </c>
      <c r="AV185" s="21">
        <f t="shared" si="159"/>
        <v>2.4297</v>
      </c>
      <c r="AW185" s="21">
        <f t="shared" si="160"/>
        <v>5.1597</v>
      </c>
      <c r="AX185" s="21">
        <f t="shared" si="161"/>
        <v>30.330299999999998</v>
      </c>
      <c r="AY185" s="21">
        <f t="shared" si="162"/>
        <v>50.559600000000003</v>
      </c>
      <c r="BA185" s="12">
        <f t="shared" si="133"/>
        <v>91</v>
      </c>
      <c r="BB185" s="21">
        <f t="shared" si="163"/>
        <v>5.4600000000000003E-2</v>
      </c>
      <c r="BC185" s="21">
        <f t="shared" si="164"/>
        <v>0.1729</v>
      </c>
      <c r="BD185" s="21">
        <f t="shared" si="165"/>
        <v>0.47320000000000001</v>
      </c>
      <c r="BE185" s="21">
        <f t="shared" si="166"/>
        <v>0.72799999999999998</v>
      </c>
      <c r="BF185" s="21">
        <f t="shared" si="167"/>
        <v>1.365</v>
      </c>
      <c r="BG185" s="21">
        <f t="shared" si="168"/>
        <v>2.9029000000000003</v>
      </c>
      <c r="BH185" s="21">
        <f t="shared" si="169"/>
        <v>17.0625</v>
      </c>
      <c r="BI185" s="21">
        <f t="shared" si="170"/>
        <v>28.4375</v>
      </c>
      <c r="BJ185" s="21">
        <f t="shared" si="171"/>
        <v>39.8125</v>
      </c>
      <c r="BL185" s="12">
        <f t="shared" si="134"/>
        <v>91</v>
      </c>
      <c r="BM185" s="3">
        <f t="shared" si="135"/>
        <v>3.6400000000000002E-2</v>
      </c>
      <c r="BN185" s="3">
        <f t="shared" si="136"/>
        <v>0.10920000000000001</v>
      </c>
      <c r="BO185" s="3">
        <f t="shared" si="137"/>
        <v>0.30030000000000001</v>
      </c>
      <c r="BP185" s="3">
        <f t="shared" si="138"/>
        <v>0.46410000000000001</v>
      </c>
      <c r="BQ185" s="3">
        <f t="shared" si="172"/>
        <v>0.87360000000000004</v>
      </c>
      <c r="BR185" s="3">
        <f t="shared" si="173"/>
        <v>1.8564000000000001</v>
      </c>
      <c r="BS185" s="3">
        <f t="shared" si="139"/>
        <v>10.92</v>
      </c>
      <c r="BT185" s="3">
        <f t="shared" si="140"/>
        <v>18.2</v>
      </c>
      <c r="BU185" s="3">
        <f t="shared" si="141"/>
        <v>25.48</v>
      </c>
      <c r="BV185" s="3">
        <f t="shared" si="142"/>
        <v>32.76</v>
      </c>
    </row>
    <row r="186" spans="1:365" x14ac:dyDescent="0.25">
      <c r="A186" s="12">
        <f t="shared" si="116"/>
        <v>91.5</v>
      </c>
      <c r="B186" s="11">
        <f t="shared" si="117"/>
        <v>91.5</v>
      </c>
      <c r="C186" s="31"/>
      <c r="D186" s="12">
        <f t="shared" si="118"/>
        <v>91.5</v>
      </c>
      <c r="E186" s="15">
        <f t="shared" si="119"/>
        <v>22.875</v>
      </c>
      <c r="F186" s="8">
        <f t="shared" si="120"/>
        <v>68.625</v>
      </c>
      <c r="G186" s="31"/>
      <c r="H186" s="12">
        <f t="shared" si="121"/>
        <v>91.5</v>
      </c>
      <c r="I186" s="9">
        <f t="shared" si="143"/>
        <v>7.4664000000000001</v>
      </c>
      <c r="J186" s="9">
        <f t="shared" si="122"/>
        <v>22.408349999999999</v>
      </c>
      <c r="K186" s="9">
        <f t="shared" si="123"/>
        <v>61.625249999999994</v>
      </c>
      <c r="L186" s="31"/>
      <c r="M186" s="12">
        <f t="shared" si="124"/>
        <v>91.5</v>
      </c>
      <c r="N186" s="7">
        <f t="shared" si="125"/>
        <v>3.66</v>
      </c>
      <c r="O186" s="7">
        <f t="shared" si="126"/>
        <v>10.98</v>
      </c>
      <c r="P186" s="7">
        <f t="shared" si="127"/>
        <v>30.195</v>
      </c>
      <c r="Q186" s="7">
        <f t="shared" si="128"/>
        <v>46.664999999999999</v>
      </c>
      <c r="R186" s="31"/>
      <c r="S186" s="12">
        <f t="shared" si="129"/>
        <v>91.5</v>
      </c>
      <c r="T186" s="7">
        <f t="shared" si="144"/>
        <v>1.8666</v>
      </c>
      <c r="U186" s="7">
        <f t="shared" si="145"/>
        <v>5.5998000000000001</v>
      </c>
      <c r="V186" s="7">
        <f t="shared" si="146"/>
        <v>15.4086</v>
      </c>
      <c r="W186" s="7">
        <f t="shared" si="147"/>
        <v>23.808299999999999</v>
      </c>
      <c r="X186" s="7">
        <f t="shared" si="148"/>
        <v>44.816699999999997</v>
      </c>
      <c r="Z186" s="12">
        <f t="shared" si="130"/>
        <v>91.5</v>
      </c>
      <c r="AA186" s="7">
        <f t="shared" si="149"/>
        <v>0.91500000000000004</v>
      </c>
      <c r="AB186" s="7">
        <f t="shared" si="150"/>
        <v>2.7450000000000001</v>
      </c>
      <c r="AC186" s="7">
        <f t="shared" si="151"/>
        <v>7.5487500000000001</v>
      </c>
      <c r="AD186" s="7">
        <f t="shared" si="152"/>
        <v>11.66625</v>
      </c>
      <c r="AE186" s="7">
        <f t="shared" si="153"/>
        <v>21.96</v>
      </c>
      <c r="AF186" s="7">
        <f t="shared" si="154"/>
        <v>46.664999999999999</v>
      </c>
      <c r="AG186" s="23"/>
      <c r="AH186" s="12">
        <f t="shared" si="131"/>
        <v>91.5</v>
      </c>
      <c r="AI186" s="21">
        <f>0.25*'table CONIFERES'!$AH186/100</f>
        <v>0.22875000000000001</v>
      </c>
      <c r="AJ186" s="21">
        <f>0.75*'table CONIFERES'!AH186/100</f>
        <v>0.68625000000000003</v>
      </c>
      <c r="AK186" s="21">
        <f>2.06*'table CONIFERES'!AH186/100</f>
        <v>1.8849</v>
      </c>
      <c r="AL186" s="21">
        <f>3.19*'table CONIFERES'!AH186/100</f>
        <v>2.9188499999999999</v>
      </c>
      <c r="AM186" s="21">
        <f>6*'table CONIFERES'!AH186/100</f>
        <v>5.49</v>
      </c>
      <c r="AN186" s="21">
        <f>12.75*'table CONIFERES'!AH186/100</f>
        <v>11.66625</v>
      </c>
      <c r="AO186" s="21">
        <f>75*'table CONIFERES'!AH186/100</f>
        <v>68.625</v>
      </c>
      <c r="AQ186" s="12">
        <f t="shared" si="132"/>
        <v>91.5</v>
      </c>
      <c r="AR186" s="21">
        <f t="shared" si="155"/>
        <v>0.10064999999999999</v>
      </c>
      <c r="AS186" s="21">
        <f t="shared" si="156"/>
        <v>0.30195</v>
      </c>
      <c r="AT186" s="21">
        <f t="shared" si="157"/>
        <v>0.8418000000000001</v>
      </c>
      <c r="AU186" s="21">
        <f t="shared" si="158"/>
        <v>1.2993000000000001</v>
      </c>
      <c r="AV186" s="21">
        <f t="shared" si="159"/>
        <v>2.4430499999999999</v>
      </c>
      <c r="AW186" s="21">
        <f t="shared" si="160"/>
        <v>5.1880499999999996</v>
      </c>
      <c r="AX186" s="21">
        <f t="shared" si="161"/>
        <v>30.496949999999998</v>
      </c>
      <c r="AY186" s="21">
        <f t="shared" si="162"/>
        <v>50.837399999999995</v>
      </c>
      <c r="BA186" s="12">
        <f t="shared" si="133"/>
        <v>91.5</v>
      </c>
      <c r="BB186" s="21">
        <f t="shared" si="163"/>
        <v>5.4900000000000004E-2</v>
      </c>
      <c r="BC186" s="21">
        <f t="shared" si="164"/>
        <v>0.17385</v>
      </c>
      <c r="BD186" s="21">
        <f t="shared" si="165"/>
        <v>0.4758</v>
      </c>
      <c r="BE186" s="21">
        <f t="shared" si="166"/>
        <v>0.73199999999999998</v>
      </c>
      <c r="BF186" s="21">
        <f t="shared" si="167"/>
        <v>1.3725000000000001</v>
      </c>
      <c r="BG186" s="21">
        <f t="shared" si="168"/>
        <v>2.9188499999999999</v>
      </c>
      <c r="BH186" s="21">
        <f t="shared" si="169"/>
        <v>17.15625</v>
      </c>
      <c r="BI186" s="21">
        <f t="shared" si="170"/>
        <v>28.59375</v>
      </c>
      <c r="BJ186" s="21">
        <f t="shared" si="171"/>
        <v>40.03125</v>
      </c>
      <c r="BL186" s="12">
        <f t="shared" si="134"/>
        <v>91.5</v>
      </c>
      <c r="BM186" s="3">
        <f t="shared" si="135"/>
        <v>3.6600000000000001E-2</v>
      </c>
      <c r="BN186" s="3">
        <f t="shared" si="136"/>
        <v>0.10980000000000001</v>
      </c>
      <c r="BO186" s="3">
        <f t="shared" si="137"/>
        <v>0.30195</v>
      </c>
      <c r="BP186" s="3">
        <f t="shared" si="138"/>
        <v>0.46665000000000001</v>
      </c>
      <c r="BQ186" s="3">
        <f t="shared" si="172"/>
        <v>0.87840000000000007</v>
      </c>
      <c r="BR186" s="3">
        <f t="shared" si="173"/>
        <v>1.8666</v>
      </c>
      <c r="BS186" s="3">
        <f t="shared" si="139"/>
        <v>10.98</v>
      </c>
      <c r="BT186" s="3">
        <f t="shared" si="140"/>
        <v>18.3</v>
      </c>
      <c r="BU186" s="3">
        <f t="shared" si="141"/>
        <v>25.62</v>
      </c>
      <c r="BV186" s="3">
        <f t="shared" si="142"/>
        <v>32.94</v>
      </c>
    </row>
    <row r="187" spans="1:365" x14ac:dyDescent="0.25">
      <c r="A187" s="12">
        <f t="shared" si="116"/>
        <v>92</v>
      </c>
      <c r="B187" s="11">
        <f t="shared" si="117"/>
        <v>92</v>
      </c>
      <c r="C187" s="31"/>
      <c r="D187" s="12">
        <f t="shared" si="118"/>
        <v>92</v>
      </c>
      <c r="E187" s="15">
        <f t="shared" si="119"/>
        <v>23</v>
      </c>
      <c r="F187" s="8">
        <f t="shared" si="120"/>
        <v>69</v>
      </c>
      <c r="G187" s="31"/>
      <c r="H187" s="12">
        <f t="shared" si="121"/>
        <v>92</v>
      </c>
      <c r="I187" s="9">
        <f t="shared" si="143"/>
        <v>7.5072000000000001</v>
      </c>
      <c r="J187" s="9">
        <f t="shared" si="122"/>
        <v>22.530799999999999</v>
      </c>
      <c r="K187" s="9">
        <f t="shared" si="123"/>
        <v>61.961999999999996</v>
      </c>
      <c r="L187" s="31"/>
      <c r="M187" s="12">
        <f t="shared" si="124"/>
        <v>92</v>
      </c>
      <c r="N187" s="7">
        <f t="shared" si="125"/>
        <v>3.68</v>
      </c>
      <c r="O187" s="7">
        <f t="shared" si="126"/>
        <v>11.04</v>
      </c>
      <c r="P187" s="7">
        <f t="shared" si="127"/>
        <v>30.36</v>
      </c>
      <c r="Q187" s="7">
        <f t="shared" si="128"/>
        <v>46.92</v>
      </c>
      <c r="R187" s="31"/>
      <c r="S187" s="12">
        <f t="shared" si="129"/>
        <v>92</v>
      </c>
      <c r="T187" s="7">
        <f t="shared" si="144"/>
        <v>1.8768</v>
      </c>
      <c r="U187" s="7">
        <f t="shared" si="145"/>
        <v>5.6303999999999998</v>
      </c>
      <c r="V187" s="7">
        <f t="shared" si="146"/>
        <v>15.492799999999999</v>
      </c>
      <c r="W187" s="7">
        <f t="shared" si="147"/>
        <v>23.938400000000001</v>
      </c>
      <c r="X187" s="7">
        <f t="shared" si="148"/>
        <v>45.061599999999999</v>
      </c>
      <c r="Z187" s="12">
        <f t="shared" si="130"/>
        <v>92</v>
      </c>
      <c r="AA187" s="7">
        <f t="shared" si="149"/>
        <v>0.92</v>
      </c>
      <c r="AB187" s="7">
        <f t="shared" si="150"/>
        <v>2.76</v>
      </c>
      <c r="AC187" s="7">
        <f t="shared" si="151"/>
        <v>7.59</v>
      </c>
      <c r="AD187" s="7">
        <f t="shared" si="152"/>
        <v>11.73</v>
      </c>
      <c r="AE187" s="7">
        <f t="shared" si="153"/>
        <v>22.08</v>
      </c>
      <c r="AF187" s="7">
        <f t="shared" si="154"/>
        <v>46.92</v>
      </c>
      <c r="AG187" s="23"/>
      <c r="AH187" s="12">
        <f t="shared" si="131"/>
        <v>92</v>
      </c>
      <c r="AI187" s="21">
        <f>0.25*'table CONIFERES'!$AH187/100</f>
        <v>0.23</v>
      </c>
      <c r="AJ187" s="21">
        <f>0.75*'table CONIFERES'!AH187/100</f>
        <v>0.69</v>
      </c>
      <c r="AK187" s="21">
        <f>2.06*'table CONIFERES'!AH187/100</f>
        <v>1.8952</v>
      </c>
      <c r="AL187" s="21">
        <f>3.19*'table CONIFERES'!AH187/100</f>
        <v>2.9348000000000001</v>
      </c>
      <c r="AM187" s="21">
        <f>6*'table CONIFERES'!AH187/100</f>
        <v>5.52</v>
      </c>
      <c r="AN187" s="21">
        <f>12.75*'table CONIFERES'!AH187/100</f>
        <v>11.73</v>
      </c>
      <c r="AO187" s="21">
        <f>75*'table CONIFERES'!AH187/100</f>
        <v>69</v>
      </c>
      <c r="AQ187" s="12">
        <f t="shared" si="132"/>
        <v>92</v>
      </c>
      <c r="AR187" s="21">
        <f t="shared" si="155"/>
        <v>0.1012</v>
      </c>
      <c r="AS187" s="21">
        <f t="shared" si="156"/>
        <v>0.30360000000000004</v>
      </c>
      <c r="AT187" s="21">
        <f t="shared" si="157"/>
        <v>0.84640000000000004</v>
      </c>
      <c r="AU187" s="21">
        <f t="shared" si="158"/>
        <v>1.3063999999999998</v>
      </c>
      <c r="AV187" s="21">
        <f t="shared" si="159"/>
        <v>2.4563999999999999</v>
      </c>
      <c r="AW187" s="21">
        <f t="shared" si="160"/>
        <v>5.2164000000000001</v>
      </c>
      <c r="AX187" s="21">
        <f t="shared" si="161"/>
        <v>30.663599999999995</v>
      </c>
      <c r="AY187" s="21">
        <f t="shared" si="162"/>
        <v>51.115200000000002</v>
      </c>
      <c r="BA187" s="12">
        <f t="shared" si="133"/>
        <v>92</v>
      </c>
      <c r="BB187" s="21">
        <f t="shared" si="163"/>
        <v>5.5199999999999999E-2</v>
      </c>
      <c r="BC187" s="21">
        <f t="shared" si="164"/>
        <v>0.17480000000000001</v>
      </c>
      <c r="BD187" s="21">
        <f t="shared" si="165"/>
        <v>0.47840000000000005</v>
      </c>
      <c r="BE187" s="21">
        <f t="shared" si="166"/>
        <v>0.7360000000000001</v>
      </c>
      <c r="BF187" s="21">
        <f t="shared" si="167"/>
        <v>1.38</v>
      </c>
      <c r="BG187" s="21">
        <f t="shared" si="168"/>
        <v>2.9348000000000001</v>
      </c>
      <c r="BH187" s="21">
        <f t="shared" si="169"/>
        <v>17.25</v>
      </c>
      <c r="BI187" s="21">
        <f t="shared" si="170"/>
        <v>28.75</v>
      </c>
      <c r="BJ187" s="21">
        <f t="shared" si="171"/>
        <v>40.25</v>
      </c>
      <c r="BL187" s="12">
        <f t="shared" si="134"/>
        <v>92</v>
      </c>
      <c r="BM187" s="3">
        <f t="shared" si="135"/>
        <v>3.6799999999999999E-2</v>
      </c>
      <c r="BN187" s="3">
        <f t="shared" si="136"/>
        <v>0.1104</v>
      </c>
      <c r="BO187" s="3">
        <f t="shared" si="137"/>
        <v>0.30360000000000004</v>
      </c>
      <c r="BP187" s="3">
        <f t="shared" si="138"/>
        <v>0.46920000000000001</v>
      </c>
      <c r="BQ187" s="3">
        <f t="shared" si="172"/>
        <v>0.88319999999999999</v>
      </c>
      <c r="BR187" s="3">
        <f t="shared" si="173"/>
        <v>1.8768</v>
      </c>
      <c r="BS187" s="3">
        <f t="shared" si="139"/>
        <v>11.04</v>
      </c>
      <c r="BT187" s="3">
        <f t="shared" si="140"/>
        <v>18.399999999999999</v>
      </c>
      <c r="BU187" s="3">
        <f t="shared" si="141"/>
        <v>25.76</v>
      </c>
      <c r="BV187" s="3">
        <f t="shared" si="142"/>
        <v>33.119999999999997</v>
      </c>
    </row>
    <row r="188" spans="1:365" x14ac:dyDescent="0.25">
      <c r="A188" s="12">
        <f t="shared" si="116"/>
        <v>92.5</v>
      </c>
      <c r="B188" s="11">
        <f t="shared" si="117"/>
        <v>92.5</v>
      </c>
      <c r="C188" s="31"/>
      <c r="D188" s="12">
        <f t="shared" si="118"/>
        <v>92.5</v>
      </c>
      <c r="E188" s="15">
        <f t="shared" si="119"/>
        <v>23.125</v>
      </c>
      <c r="F188" s="8">
        <f t="shared" si="120"/>
        <v>69.375</v>
      </c>
      <c r="G188" s="31"/>
      <c r="H188" s="12">
        <f t="shared" si="121"/>
        <v>92.5</v>
      </c>
      <c r="I188" s="9">
        <f t="shared" si="143"/>
        <v>7.5480000000000009</v>
      </c>
      <c r="J188" s="9">
        <f t="shared" si="122"/>
        <v>22.65325</v>
      </c>
      <c r="K188" s="9">
        <f t="shared" si="123"/>
        <v>62.298749999999991</v>
      </c>
      <c r="L188" s="31"/>
      <c r="M188" s="12">
        <f t="shared" si="124"/>
        <v>92.5</v>
      </c>
      <c r="N188" s="7">
        <f t="shared" si="125"/>
        <v>3.7</v>
      </c>
      <c r="O188" s="7">
        <f t="shared" si="126"/>
        <v>11.1</v>
      </c>
      <c r="P188" s="7">
        <f t="shared" si="127"/>
        <v>30.524999999999999</v>
      </c>
      <c r="Q188" s="7">
        <f t="shared" si="128"/>
        <v>47.174999999999997</v>
      </c>
      <c r="R188" s="31"/>
      <c r="S188" s="12">
        <f t="shared" si="129"/>
        <v>92.5</v>
      </c>
      <c r="T188" s="7">
        <f t="shared" si="144"/>
        <v>1.8870000000000002</v>
      </c>
      <c r="U188" s="7">
        <f t="shared" si="145"/>
        <v>5.6610000000000005</v>
      </c>
      <c r="V188" s="7">
        <f t="shared" si="146"/>
        <v>15.577</v>
      </c>
      <c r="W188" s="7">
        <f t="shared" si="147"/>
        <v>24.0685</v>
      </c>
      <c r="X188" s="7">
        <f t="shared" si="148"/>
        <v>45.3065</v>
      </c>
      <c r="Z188" s="12">
        <f t="shared" si="130"/>
        <v>92.5</v>
      </c>
      <c r="AA188" s="7">
        <f t="shared" si="149"/>
        <v>0.92500000000000004</v>
      </c>
      <c r="AB188" s="7">
        <f t="shared" si="150"/>
        <v>2.7749999999999999</v>
      </c>
      <c r="AC188" s="7">
        <f t="shared" si="151"/>
        <v>7.6312499999999996</v>
      </c>
      <c r="AD188" s="7">
        <f t="shared" si="152"/>
        <v>11.793749999999999</v>
      </c>
      <c r="AE188" s="7">
        <f t="shared" si="153"/>
        <v>22.2</v>
      </c>
      <c r="AF188" s="7">
        <f t="shared" si="154"/>
        <v>47.174999999999997</v>
      </c>
      <c r="AG188" s="23"/>
      <c r="AH188" s="12">
        <f t="shared" si="131"/>
        <v>92.5</v>
      </c>
      <c r="AI188" s="21">
        <f>0.25*'table CONIFERES'!$AH188/100</f>
        <v>0.23125000000000001</v>
      </c>
      <c r="AJ188" s="21">
        <f>0.75*'table CONIFERES'!AH188/100</f>
        <v>0.69374999999999998</v>
      </c>
      <c r="AK188" s="21">
        <f>2.06*'table CONIFERES'!AH188/100</f>
        <v>1.9055000000000002</v>
      </c>
      <c r="AL188" s="21">
        <f>3.19*'table CONIFERES'!AH188/100</f>
        <v>2.9507499999999998</v>
      </c>
      <c r="AM188" s="21">
        <f>6*'table CONIFERES'!AH188/100</f>
        <v>5.55</v>
      </c>
      <c r="AN188" s="21">
        <f>12.75*'table CONIFERES'!AH188/100</f>
        <v>11.793749999999999</v>
      </c>
      <c r="AO188" s="21">
        <f>75*'table CONIFERES'!AH188/100</f>
        <v>69.375</v>
      </c>
      <c r="AQ188" s="12">
        <f t="shared" si="132"/>
        <v>92.5</v>
      </c>
      <c r="AR188" s="21">
        <f t="shared" si="155"/>
        <v>0.10175000000000001</v>
      </c>
      <c r="AS188" s="21">
        <f t="shared" si="156"/>
        <v>0.30525000000000002</v>
      </c>
      <c r="AT188" s="21">
        <f t="shared" si="157"/>
        <v>0.85100000000000009</v>
      </c>
      <c r="AU188" s="21">
        <f t="shared" si="158"/>
        <v>1.3134999999999999</v>
      </c>
      <c r="AV188" s="21">
        <f t="shared" si="159"/>
        <v>2.4697499999999999</v>
      </c>
      <c r="AW188" s="21">
        <f t="shared" si="160"/>
        <v>5.2447499999999998</v>
      </c>
      <c r="AX188" s="21">
        <f t="shared" si="161"/>
        <v>30.830249999999996</v>
      </c>
      <c r="AY188" s="21">
        <f t="shared" si="162"/>
        <v>51.393000000000001</v>
      </c>
      <c r="BA188" s="12">
        <f t="shared" si="133"/>
        <v>92.5</v>
      </c>
      <c r="BB188" s="21">
        <f t="shared" si="163"/>
        <v>5.5500000000000001E-2</v>
      </c>
      <c r="BC188" s="21">
        <f t="shared" si="164"/>
        <v>0.17574999999999999</v>
      </c>
      <c r="BD188" s="21">
        <f t="shared" si="165"/>
        <v>0.48100000000000004</v>
      </c>
      <c r="BE188" s="21">
        <f t="shared" si="166"/>
        <v>0.74</v>
      </c>
      <c r="BF188" s="21">
        <f t="shared" si="167"/>
        <v>1.3875</v>
      </c>
      <c r="BG188" s="21">
        <f t="shared" si="168"/>
        <v>2.9507499999999998</v>
      </c>
      <c r="BH188" s="21">
        <f t="shared" si="169"/>
        <v>17.34375</v>
      </c>
      <c r="BI188" s="21">
        <f t="shared" si="170"/>
        <v>28.90625</v>
      </c>
      <c r="BJ188" s="21">
        <f t="shared" si="171"/>
        <v>40.46875</v>
      </c>
      <c r="BL188" s="12">
        <f t="shared" si="134"/>
        <v>92.5</v>
      </c>
      <c r="BM188" s="3">
        <f t="shared" si="135"/>
        <v>3.7000000000000005E-2</v>
      </c>
      <c r="BN188" s="3">
        <f t="shared" si="136"/>
        <v>0.111</v>
      </c>
      <c r="BO188" s="3">
        <f t="shared" si="137"/>
        <v>0.30525000000000002</v>
      </c>
      <c r="BP188" s="3">
        <f t="shared" si="138"/>
        <v>0.47175000000000006</v>
      </c>
      <c r="BQ188" s="3">
        <f t="shared" si="172"/>
        <v>0.88800000000000001</v>
      </c>
      <c r="BR188" s="3">
        <f t="shared" si="173"/>
        <v>1.8870000000000002</v>
      </c>
      <c r="BS188" s="3">
        <f t="shared" si="139"/>
        <v>11.1</v>
      </c>
      <c r="BT188" s="3">
        <f t="shared" si="140"/>
        <v>18.5</v>
      </c>
      <c r="BU188" s="3">
        <f t="shared" si="141"/>
        <v>25.9</v>
      </c>
      <c r="BV188" s="3">
        <f t="shared" si="142"/>
        <v>33.299999999999997</v>
      </c>
    </row>
    <row r="189" spans="1:365" x14ac:dyDescent="0.25">
      <c r="A189" s="12">
        <f t="shared" si="116"/>
        <v>93</v>
      </c>
      <c r="B189" s="11">
        <f t="shared" si="117"/>
        <v>93</v>
      </c>
      <c r="C189" s="31"/>
      <c r="D189" s="12">
        <f t="shared" si="118"/>
        <v>93</v>
      </c>
      <c r="E189" s="15">
        <f t="shared" si="119"/>
        <v>23.25</v>
      </c>
      <c r="F189" s="8">
        <f t="shared" si="120"/>
        <v>69.75</v>
      </c>
      <c r="G189" s="31"/>
      <c r="H189" s="12">
        <f t="shared" si="121"/>
        <v>93</v>
      </c>
      <c r="I189" s="9">
        <f t="shared" si="143"/>
        <v>7.5888</v>
      </c>
      <c r="J189" s="9">
        <f t="shared" si="122"/>
        <v>22.775699999999997</v>
      </c>
      <c r="K189" s="9">
        <f t="shared" si="123"/>
        <v>62.635499999999993</v>
      </c>
      <c r="L189" s="31"/>
      <c r="M189" s="12">
        <f t="shared" si="124"/>
        <v>93</v>
      </c>
      <c r="N189" s="7">
        <f t="shared" si="125"/>
        <v>3.72</v>
      </c>
      <c r="O189" s="7">
        <f t="shared" si="126"/>
        <v>11.16</v>
      </c>
      <c r="P189" s="7">
        <f t="shared" si="127"/>
        <v>30.69</v>
      </c>
      <c r="Q189" s="7">
        <f t="shared" si="128"/>
        <v>47.43</v>
      </c>
      <c r="R189" s="31"/>
      <c r="S189" s="12">
        <f t="shared" si="129"/>
        <v>93</v>
      </c>
      <c r="T189" s="7">
        <f t="shared" si="144"/>
        <v>1.8972</v>
      </c>
      <c r="U189" s="7">
        <f t="shared" si="145"/>
        <v>5.6915999999999993</v>
      </c>
      <c r="V189" s="7">
        <f t="shared" si="146"/>
        <v>15.661199999999999</v>
      </c>
      <c r="W189" s="7">
        <f t="shared" si="147"/>
        <v>24.198600000000003</v>
      </c>
      <c r="X189" s="7">
        <f t="shared" si="148"/>
        <v>45.551399999999994</v>
      </c>
      <c r="Z189" s="12">
        <f t="shared" si="130"/>
        <v>93</v>
      </c>
      <c r="AA189" s="7">
        <f t="shared" si="149"/>
        <v>0.93</v>
      </c>
      <c r="AB189" s="7">
        <f t="shared" si="150"/>
        <v>2.79</v>
      </c>
      <c r="AC189" s="7">
        <f t="shared" si="151"/>
        <v>7.6725000000000003</v>
      </c>
      <c r="AD189" s="7">
        <f t="shared" si="152"/>
        <v>11.8575</v>
      </c>
      <c r="AE189" s="7">
        <f t="shared" si="153"/>
        <v>22.32</v>
      </c>
      <c r="AF189" s="7">
        <f t="shared" si="154"/>
        <v>47.43</v>
      </c>
      <c r="AG189" s="23"/>
      <c r="AH189" s="12">
        <f t="shared" si="131"/>
        <v>93</v>
      </c>
      <c r="AI189" s="21">
        <f>0.25*'table CONIFERES'!$AH189/100</f>
        <v>0.23250000000000001</v>
      </c>
      <c r="AJ189" s="21">
        <f>0.75*'table CONIFERES'!AH189/100</f>
        <v>0.69750000000000001</v>
      </c>
      <c r="AK189" s="21">
        <f>2.06*'table CONIFERES'!AH189/100</f>
        <v>1.9158000000000002</v>
      </c>
      <c r="AL189" s="21">
        <f>3.19*'table CONIFERES'!AH189/100</f>
        <v>2.9667000000000003</v>
      </c>
      <c r="AM189" s="21">
        <f>6*'table CONIFERES'!AH189/100</f>
        <v>5.58</v>
      </c>
      <c r="AN189" s="21">
        <f>12.75*'table CONIFERES'!AH189/100</f>
        <v>11.8575</v>
      </c>
      <c r="AO189" s="21">
        <f>75*'table CONIFERES'!AH189/100</f>
        <v>69.75</v>
      </c>
      <c r="AQ189" s="12">
        <f t="shared" si="132"/>
        <v>93</v>
      </c>
      <c r="AR189" s="21">
        <f t="shared" si="155"/>
        <v>0.1023</v>
      </c>
      <c r="AS189" s="21">
        <f t="shared" si="156"/>
        <v>0.30690000000000001</v>
      </c>
      <c r="AT189" s="21">
        <f t="shared" si="157"/>
        <v>0.85560000000000003</v>
      </c>
      <c r="AU189" s="21">
        <f t="shared" si="158"/>
        <v>1.3206</v>
      </c>
      <c r="AV189" s="21">
        <f t="shared" si="159"/>
        <v>2.4830999999999999</v>
      </c>
      <c r="AW189" s="21">
        <f t="shared" si="160"/>
        <v>5.2730999999999995</v>
      </c>
      <c r="AX189" s="21">
        <f t="shared" si="161"/>
        <v>30.9969</v>
      </c>
      <c r="AY189" s="21">
        <f t="shared" si="162"/>
        <v>51.6708</v>
      </c>
      <c r="BA189" s="12">
        <f t="shared" si="133"/>
        <v>93</v>
      </c>
      <c r="BB189" s="21">
        <f t="shared" si="163"/>
        <v>5.5800000000000002E-2</v>
      </c>
      <c r="BC189" s="21">
        <f t="shared" si="164"/>
        <v>0.17670000000000002</v>
      </c>
      <c r="BD189" s="21">
        <f t="shared" si="165"/>
        <v>0.48359999999999997</v>
      </c>
      <c r="BE189" s="21">
        <f t="shared" si="166"/>
        <v>0.74400000000000011</v>
      </c>
      <c r="BF189" s="21">
        <f t="shared" si="167"/>
        <v>1.395</v>
      </c>
      <c r="BG189" s="21">
        <f t="shared" si="168"/>
        <v>2.9667000000000003</v>
      </c>
      <c r="BH189" s="21">
        <f t="shared" si="169"/>
        <v>17.4375</v>
      </c>
      <c r="BI189" s="21">
        <f t="shared" si="170"/>
        <v>29.0625</v>
      </c>
      <c r="BJ189" s="21">
        <f t="shared" si="171"/>
        <v>40.6875</v>
      </c>
      <c r="BL189" s="12">
        <f t="shared" si="134"/>
        <v>93</v>
      </c>
      <c r="BM189" s="3">
        <f t="shared" si="135"/>
        <v>3.7200000000000004E-2</v>
      </c>
      <c r="BN189" s="3">
        <f t="shared" si="136"/>
        <v>0.1116</v>
      </c>
      <c r="BO189" s="3">
        <f t="shared" si="137"/>
        <v>0.30690000000000001</v>
      </c>
      <c r="BP189" s="3">
        <f t="shared" si="138"/>
        <v>0.4743</v>
      </c>
      <c r="BQ189" s="3">
        <f t="shared" si="172"/>
        <v>0.89280000000000004</v>
      </c>
      <c r="BR189" s="3">
        <f t="shared" si="173"/>
        <v>1.8972</v>
      </c>
      <c r="BS189" s="3">
        <f t="shared" si="139"/>
        <v>11.16</v>
      </c>
      <c r="BT189" s="3">
        <f t="shared" si="140"/>
        <v>18.600000000000001</v>
      </c>
      <c r="BU189" s="3">
        <f t="shared" si="141"/>
        <v>26.04</v>
      </c>
      <c r="BV189" s="3">
        <f t="shared" si="142"/>
        <v>33.479999999999997</v>
      </c>
    </row>
    <row r="190" spans="1:365" x14ac:dyDescent="0.25">
      <c r="A190" s="12">
        <f t="shared" si="116"/>
        <v>93.5</v>
      </c>
      <c r="B190" s="11">
        <f t="shared" si="117"/>
        <v>93.5</v>
      </c>
      <c r="C190" s="31"/>
      <c r="D190" s="12">
        <f t="shared" si="118"/>
        <v>93.5</v>
      </c>
      <c r="E190" s="15">
        <f t="shared" si="119"/>
        <v>23.375</v>
      </c>
      <c r="F190" s="8">
        <f t="shared" si="120"/>
        <v>70.125</v>
      </c>
      <c r="G190" s="31"/>
      <c r="H190" s="12">
        <f t="shared" si="121"/>
        <v>93.5</v>
      </c>
      <c r="I190" s="9">
        <f t="shared" si="143"/>
        <v>7.6295999999999999</v>
      </c>
      <c r="J190" s="9">
        <f t="shared" si="122"/>
        <v>22.898150000000001</v>
      </c>
      <c r="K190" s="9">
        <f t="shared" si="123"/>
        <v>62.972249999999995</v>
      </c>
      <c r="L190" s="31"/>
      <c r="M190" s="12">
        <f t="shared" si="124"/>
        <v>93.5</v>
      </c>
      <c r="N190" s="7">
        <f t="shared" si="125"/>
        <v>3.74</v>
      </c>
      <c r="O190" s="7">
        <f t="shared" si="126"/>
        <v>11.22</v>
      </c>
      <c r="P190" s="7">
        <f t="shared" si="127"/>
        <v>30.855</v>
      </c>
      <c r="Q190" s="7">
        <f t="shared" si="128"/>
        <v>47.685000000000002</v>
      </c>
      <c r="R190" s="31"/>
      <c r="S190" s="12">
        <f t="shared" si="129"/>
        <v>93.5</v>
      </c>
      <c r="T190" s="7">
        <f t="shared" si="144"/>
        <v>1.9074</v>
      </c>
      <c r="U190" s="7">
        <f t="shared" si="145"/>
        <v>5.7222</v>
      </c>
      <c r="V190" s="7">
        <f t="shared" si="146"/>
        <v>15.7454</v>
      </c>
      <c r="W190" s="7">
        <f t="shared" si="147"/>
        <v>24.328699999999998</v>
      </c>
      <c r="X190" s="7">
        <f t="shared" si="148"/>
        <v>45.796300000000002</v>
      </c>
      <c r="Z190" s="12">
        <f t="shared" si="130"/>
        <v>93.5</v>
      </c>
      <c r="AA190" s="7">
        <f t="shared" si="149"/>
        <v>0.93500000000000005</v>
      </c>
      <c r="AB190" s="7">
        <f t="shared" si="150"/>
        <v>2.8050000000000002</v>
      </c>
      <c r="AC190" s="7">
        <f t="shared" si="151"/>
        <v>7.7137500000000001</v>
      </c>
      <c r="AD190" s="7">
        <f t="shared" si="152"/>
        <v>11.921250000000001</v>
      </c>
      <c r="AE190" s="7">
        <f t="shared" si="153"/>
        <v>22.44</v>
      </c>
      <c r="AF190" s="7">
        <f t="shared" si="154"/>
        <v>47.685000000000002</v>
      </c>
      <c r="AG190" s="23"/>
      <c r="AH190" s="12">
        <f t="shared" si="131"/>
        <v>93.5</v>
      </c>
      <c r="AI190" s="21">
        <f>0.25*'table CONIFERES'!$AH190/100</f>
        <v>0.23375000000000001</v>
      </c>
      <c r="AJ190" s="21">
        <f>0.75*'table CONIFERES'!AH190/100</f>
        <v>0.70125000000000004</v>
      </c>
      <c r="AK190" s="21">
        <f>2.06*'table CONIFERES'!AH190/100</f>
        <v>1.9261000000000001</v>
      </c>
      <c r="AL190" s="21">
        <f>3.19*'table CONIFERES'!AH190/100</f>
        <v>2.98265</v>
      </c>
      <c r="AM190" s="21">
        <f>6*'table CONIFERES'!AH190/100</f>
        <v>5.61</v>
      </c>
      <c r="AN190" s="21">
        <f>12.75*'table CONIFERES'!AH190/100</f>
        <v>11.921250000000001</v>
      </c>
      <c r="AO190" s="21">
        <f>75*'table CONIFERES'!AH190/100</f>
        <v>70.125</v>
      </c>
      <c r="AQ190" s="12">
        <f t="shared" si="132"/>
        <v>93.5</v>
      </c>
      <c r="AR190" s="21">
        <f t="shared" si="155"/>
        <v>0.10285</v>
      </c>
      <c r="AS190" s="21">
        <f t="shared" si="156"/>
        <v>0.30854999999999999</v>
      </c>
      <c r="AT190" s="21">
        <f t="shared" si="157"/>
        <v>0.86020000000000008</v>
      </c>
      <c r="AU190" s="21">
        <f t="shared" si="158"/>
        <v>1.3276999999999999</v>
      </c>
      <c r="AV190" s="21">
        <f t="shared" si="159"/>
        <v>2.4964499999999998</v>
      </c>
      <c r="AW190" s="21">
        <f t="shared" si="160"/>
        <v>5.30145</v>
      </c>
      <c r="AX190" s="21">
        <f t="shared" si="161"/>
        <v>31.163550000000001</v>
      </c>
      <c r="AY190" s="21">
        <f t="shared" si="162"/>
        <v>51.948600000000006</v>
      </c>
      <c r="BA190" s="12">
        <f t="shared" si="133"/>
        <v>93.5</v>
      </c>
      <c r="BB190" s="21">
        <f t="shared" si="163"/>
        <v>5.6099999999999997E-2</v>
      </c>
      <c r="BC190" s="21">
        <f t="shared" si="164"/>
        <v>0.17765</v>
      </c>
      <c r="BD190" s="21">
        <f t="shared" si="165"/>
        <v>0.48620000000000002</v>
      </c>
      <c r="BE190" s="21">
        <f t="shared" si="166"/>
        <v>0.748</v>
      </c>
      <c r="BF190" s="21">
        <f t="shared" si="167"/>
        <v>1.4025000000000001</v>
      </c>
      <c r="BG190" s="21">
        <f t="shared" si="168"/>
        <v>2.98265</v>
      </c>
      <c r="BH190" s="21">
        <f t="shared" si="169"/>
        <v>17.53125</v>
      </c>
      <c r="BI190" s="21">
        <f t="shared" si="170"/>
        <v>29.21875</v>
      </c>
      <c r="BJ190" s="21">
        <f t="shared" si="171"/>
        <v>40.90625</v>
      </c>
      <c r="BL190" s="12">
        <f t="shared" si="134"/>
        <v>93.5</v>
      </c>
      <c r="BM190" s="3">
        <f t="shared" si="135"/>
        <v>3.7400000000000003E-2</v>
      </c>
      <c r="BN190" s="3">
        <f t="shared" si="136"/>
        <v>0.11219999999999999</v>
      </c>
      <c r="BO190" s="3">
        <f t="shared" si="137"/>
        <v>0.30854999999999999</v>
      </c>
      <c r="BP190" s="3">
        <f t="shared" si="138"/>
        <v>0.47685</v>
      </c>
      <c r="BQ190" s="3">
        <f t="shared" si="172"/>
        <v>0.89759999999999995</v>
      </c>
      <c r="BR190" s="3">
        <f t="shared" si="173"/>
        <v>1.9074</v>
      </c>
      <c r="BS190" s="3">
        <f t="shared" si="139"/>
        <v>11.22</v>
      </c>
      <c r="BT190" s="3">
        <f t="shared" si="140"/>
        <v>18.7</v>
      </c>
      <c r="BU190" s="3">
        <f t="shared" si="141"/>
        <v>26.18</v>
      </c>
      <c r="BV190" s="3">
        <f t="shared" si="142"/>
        <v>33.659999999999997</v>
      </c>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c r="IW190" s="3"/>
      <c r="IX190" s="3"/>
      <c r="IY190" s="3"/>
      <c r="IZ190" s="3"/>
      <c r="JA190" s="3"/>
      <c r="JB190" s="3"/>
      <c r="JC190" s="3"/>
      <c r="JD190" s="3"/>
      <c r="JE190" s="3"/>
      <c r="JF190" s="3"/>
      <c r="JG190" s="3"/>
      <c r="JH190" s="3"/>
      <c r="JI190" s="3"/>
      <c r="JJ190" s="3"/>
      <c r="JK190" s="3"/>
      <c r="JL190" s="3"/>
      <c r="JM190" s="3"/>
      <c r="JN190" s="3"/>
      <c r="JO190" s="3"/>
      <c r="JP190" s="3"/>
      <c r="JQ190" s="3"/>
      <c r="JR190" s="3"/>
      <c r="JS190" s="3"/>
      <c r="JT190" s="3"/>
      <c r="JU190" s="3"/>
      <c r="JV190" s="3"/>
      <c r="JW190" s="3"/>
      <c r="JX190" s="3"/>
      <c r="JY190" s="3"/>
      <c r="JZ190" s="3"/>
      <c r="KA190" s="3"/>
      <c r="KB190" s="3"/>
      <c r="KC190" s="3"/>
      <c r="KD190" s="3"/>
      <c r="KE190" s="3"/>
      <c r="KF190" s="3"/>
      <c r="KG190" s="3"/>
      <c r="KH190" s="3"/>
      <c r="KI190" s="3"/>
      <c r="KJ190" s="3"/>
      <c r="KK190" s="3"/>
      <c r="KL190" s="3"/>
      <c r="KM190" s="3"/>
      <c r="KN190" s="3"/>
      <c r="KO190" s="3"/>
      <c r="KP190" s="3"/>
      <c r="KQ190" s="3"/>
      <c r="KR190" s="3"/>
      <c r="KS190" s="3"/>
      <c r="KT190" s="3"/>
      <c r="KU190" s="3"/>
      <c r="KV190" s="3"/>
      <c r="KW190" s="3"/>
      <c r="KX190" s="3"/>
      <c r="KY190" s="3"/>
      <c r="KZ190" s="3"/>
      <c r="LA190" s="3"/>
      <c r="LB190" s="3"/>
      <c r="LC190" s="3"/>
      <c r="LD190" s="3"/>
      <c r="LE190" s="3"/>
      <c r="LF190" s="3"/>
      <c r="LG190" s="3"/>
      <c r="LH190" s="3"/>
      <c r="LI190" s="3"/>
      <c r="LJ190" s="3"/>
      <c r="LK190" s="3"/>
      <c r="LL190" s="3"/>
      <c r="LM190" s="3"/>
      <c r="LN190" s="3"/>
      <c r="LO190" s="3"/>
      <c r="LP190" s="3"/>
      <c r="LQ190" s="3"/>
      <c r="LR190" s="3"/>
      <c r="LS190" s="3"/>
      <c r="LT190" s="3"/>
      <c r="LU190" s="3"/>
      <c r="LV190" s="3"/>
      <c r="LW190" s="3"/>
      <c r="LX190" s="3"/>
      <c r="LY190" s="3"/>
      <c r="LZ190" s="3"/>
      <c r="MA190" s="3"/>
      <c r="MB190" s="3"/>
      <c r="MC190" s="3"/>
      <c r="MD190" s="3"/>
      <c r="ME190" s="3"/>
      <c r="MF190" s="3"/>
      <c r="MG190" s="3"/>
      <c r="MH190" s="3"/>
      <c r="MI190" s="3"/>
      <c r="MJ190" s="3"/>
      <c r="MK190" s="3"/>
      <c r="ML190" s="3"/>
      <c r="MM190" s="3"/>
      <c r="MN190" s="3"/>
      <c r="MO190" s="3"/>
      <c r="MP190" s="3"/>
      <c r="MQ190" s="3"/>
      <c r="MR190" s="3"/>
      <c r="MS190" s="3"/>
      <c r="MT190" s="3"/>
      <c r="MU190" s="3"/>
      <c r="MV190" s="3"/>
      <c r="MW190" s="3"/>
      <c r="MX190" s="3"/>
      <c r="MY190" s="3"/>
      <c r="MZ190" s="3"/>
      <c r="NA190" s="3"/>
    </row>
    <row r="191" spans="1:365" x14ac:dyDescent="0.25">
      <c r="A191" s="12">
        <f t="shared" si="116"/>
        <v>94</v>
      </c>
      <c r="B191" s="11">
        <f t="shared" si="117"/>
        <v>94</v>
      </c>
      <c r="C191" s="31"/>
      <c r="D191" s="12">
        <f t="shared" si="118"/>
        <v>94</v>
      </c>
      <c r="E191" s="15">
        <f t="shared" si="119"/>
        <v>23.5</v>
      </c>
      <c r="F191" s="8">
        <f t="shared" si="120"/>
        <v>70.5</v>
      </c>
      <c r="G191" s="31"/>
      <c r="H191" s="12">
        <f t="shared" si="121"/>
        <v>94</v>
      </c>
      <c r="I191" s="9">
        <f t="shared" si="143"/>
        <v>7.6703999999999999</v>
      </c>
      <c r="J191" s="9">
        <f t="shared" si="122"/>
        <v>23.020599999999998</v>
      </c>
      <c r="K191" s="9">
        <f t="shared" si="123"/>
        <v>63.308999999999997</v>
      </c>
      <c r="L191" s="31"/>
      <c r="M191" s="12">
        <f t="shared" si="124"/>
        <v>94</v>
      </c>
      <c r="N191" s="7">
        <f t="shared" si="125"/>
        <v>3.76</v>
      </c>
      <c r="O191" s="7">
        <f t="shared" si="126"/>
        <v>11.28</v>
      </c>
      <c r="P191" s="7">
        <f t="shared" si="127"/>
        <v>31.02</v>
      </c>
      <c r="Q191" s="7">
        <f t="shared" si="128"/>
        <v>47.94</v>
      </c>
      <c r="R191" s="31"/>
      <c r="S191" s="12">
        <f t="shared" si="129"/>
        <v>94</v>
      </c>
      <c r="T191" s="7">
        <f t="shared" si="144"/>
        <v>1.9176</v>
      </c>
      <c r="U191" s="7">
        <f t="shared" si="145"/>
        <v>5.7527999999999997</v>
      </c>
      <c r="V191" s="7">
        <f t="shared" si="146"/>
        <v>15.829600000000001</v>
      </c>
      <c r="W191" s="7">
        <f t="shared" si="147"/>
        <v>24.4588</v>
      </c>
      <c r="X191" s="7">
        <f t="shared" si="148"/>
        <v>46.041199999999996</v>
      </c>
      <c r="Z191" s="12">
        <f t="shared" si="130"/>
        <v>94</v>
      </c>
      <c r="AA191" s="7">
        <f t="shared" si="149"/>
        <v>0.94</v>
      </c>
      <c r="AB191" s="7">
        <f t="shared" si="150"/>
        <v>2.82</v>
      </c>
      <c r="AC191" s="7">
        <f t="shared" si="151"/>
        <v>7.7549999999999999</v>
      </c>
      <c r="AD191" s="7">
        <f t="shared" si="152"/>
        <v>11.984999999999999</v>
      </c>
      <c r="AE191" s="7">
        <f t="shared" si="153"/>
        <v>22.56</v>
      </c>
      <c r="AF191" s="7">
        <f t="shared" si="154"/>
        <v>47.94</v>
      </c>
      <c r="AG191" s="23"/>
      <c r="AH191" s="12">
        <f t="shared" si="131"/>
        <v>94</v>
      </c>
      <c r="AI191" s="21">
        <f>0.25*'table CONIFERES'!$AH191/100</f>
        <v>0.23499999999999999</v>
      </c>
      <c r="AJ191" s="21">
        <f>0.75*'table CONIFERES'!AH191/100</f>
        <v>0.70499999999999996</v>
      </c>
      <c r="AK191" s="21">
        <f>2.06*'table CONIFERES'!AH191/100</f>
        <v>1.9364000000000001</v>
      </c>
      <c r="AL191" s="21">
        <f>3.19*'table CONIFERES'!AH191/100</f>
        <v>2.9986000000000002</v>
      </c>
      <c r="AM191" s="21">
        <f>6*'table CONIFERES'!AH191/100</f>
        <v>5.64</v>
      </c>
      <c r="AN191" s="21">
        <f>12.75*'table CONIFERES'!AH191/100</f>
        <v>11.984999999999999</v>
      </c>
      <c r="AO191" s="21">
        <f>75*'table CONIFERES'!AH191/100</f>
        <v>70.5</v>
      </c>
      <c r="AQ191" s="12">
        <f t="shared" si="132"/>
        <v>94</v>
      </c>
      <c r="AR191" s="21">
        <f t="shared" si="155"/>
        <v>0.10339999999999999</v>
      </c>
      <c r="AS191" s="21">
        <f t="shared" si="156"/>
        <v>0.31020000000000003</v>
      </c>
      <c r="AT191" s="21">
        <f t="shared" si="157"/>
        <v>0.86480000000000001</v>
      </c>
      <c r="AU191" s="21">
        <f t="shared" si="158"/>
        <v>1.3348</v>
      </c>
      <c r="AV191" s="21">
        <f t="shared" si="159"/>
        <v>2.5097999999999998</v>
      </c>
      <c r="AW191" s="21">
        <f t="shared" si="160"/>
        <v>5.3298000000000005</v>
      </c>
      <c r="AX191" s="21">
        <f t="shared" si="161"/>
        <v>31.330200000000001</v>
      </c>
      <c r="AY191" s="21">
        <f t="shared" si="162"/>
        <v>52.226400000000005</v>
      </c>
      <c r="BA191" s="12">
        <f t="shared" si="133"/>
        <v>94</v>
      </c>
      <c r="BB191" s="21">
        <f t="shared" si="163"/>
        <v>5.6399999999999999E-2</v>
      </c>
      <c r="BC191" s="21">
        <f t="shared" si="164"/>
        <v>0.17859999999999998</v>
      </c>
      <c r="BD191" s="21">
        <f t="shared" si="165"/>
        <v>0.48880000000000001</v>
      </c>
      <c r="BE191" s="21">
        <f t="shared" si="166"/>
        <v>0.752</v>
      </c>
      <c r="BF191" s="21">
        <f t="shared" si="167"/>
        <v>1.41</v>
      </c>
      <c r="BG191" s="21">
        <f t="shared" si="168"/>
        <v>2.9986000000000002</v>
      </c>
      <c r="BH191" s="21">
        <f t="shared" si="169"/>
        <v>17.625</v>
      </c>
      <c r="BI191" s="21">
        <f t="shared" si="170"/>
        <v>29.375</v>
      </c>
      <c r="BJ191" s="21">
        <f t="shared" si="171"/>
        <v>41.125</v>
      </c>
      <c r="BL191" s="12">
        <f t="shared" si="134"/>
        <v>94</v>
      </c>
      <c r="BM191" s="3">
        <f t="shared" si="135"/>
        <v>3.7600000000000001E-2</v>
      </c>
      <c r="BN191" s="3">
        <f t="shared" si="136"/>
        <v>0.1128</v>
      </c>
      <c r="BO191" s="3">
        <f t="shared" si="137"/>
        <v>0.31020000000000003</v>
      </c>
      <c r="BP191" s="3">
        <f t="shared" si="138"/>
        <v>0.47939999999999999</v>
      </c>
      <c r="BQ191" s="3">
        <f t="shared" si="172"/>
        <v>0.90239999999999998</v>
      </c>
      <c r="BR191" s="3">
        <f t="shared" si="173"/>
        <v>1.9176</v>
      </c>
      <c r="BS191" s="3">
        <f t="shared" si="139"/>
        <v>11.28</v>
      </c>
      <c r="BT191" s="3">
        <f t="shared" si="140"/>
        <v>18.8</v>
      </c>
      <c r="BU191" s="3">
        <f t="shared" si="141"/>
        <v>26.32</v>
      </c>
      <c r="BV191" s="3">
        <f t="shared" si="142"/>
        <v>33.840000000000003</v>
      </c>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c r="IW191" s="3"/>
      <c r="IX191" s="3"/>
      <c r="IY191" s="3"/>
      <c r="IZ191" s="3"/>
      <c r="JA191" s="3"/>
      <c r="JB191" s="3"/>
      <c r="JC191" s="3"/>
      <c r="JD191" s="3"/>
      <c r="JE191" s="3"/>
      <c r="JF191" s="3"/>
      <c r="JG191" s="3"/>
      <c r="JH191" s="3"/>
      <c r="JI191" s="3"/>
      <c r="JJ191" s="3"/>
      <c r="JK191" s="3"/>
      <c r="JL191" s="3"/>
      <c r="JM191" s="3"/>
      <c r="JN191" s="3"/>
      <c r="JO191" s="3"/>
      <c r="JP191" s="3"/>
      <c r="JQ191" s="3"/>
      <c r="JR191" s="3"/>
      <c r="JS191" s="3"/>
      <c r="JT191" s="3"/>
      <c r="JU191" s="3"/>
      <c r="JV191" s="3"/>
      <c r="JW191" s="3"/>
      <c r="JX191" s="3"/>
      <c r="JY191" s="3"/>
      <c r="JZ191" s="3"/>
      <c r="KA191" s="3"/>
      <c r="KB191" s="3"/>
      <c r="KC191" s="3"/>
      <c r="KD191" s="3"/>
      <c r="KE191" s="3"/>
      <c r="KF191" s="3"/>
      <c r="KG191" s="3"/>
      <c r="KH191" s="3"/>
      <c r="KI191" s="3"/>
      <c r="KJ191" s="3"/>
      <c r="KK191" s="3"/>
      <c r="KL191" s="3"/>
      <c r="KM191" s="3"/>
      <c r="KN191" s="3"/>
      <c r="KO191" s="3"/>
      <c r="KP191" s="3"/>
      <c r="KQ191" s="3"/>
      <c r="KR191" s="3"/>
      <c r="KS191" s="3"/>
      <c r="KT191" s="3"/>
      <c r="KU191" s="3"/>
      <c r="KV191" s="3"/>
      <c r="KW191" s="3"/>
      <c r="KX191" s="3"/>
      <c r="KY191" s="3"/>
      <c r="KZ191" s="3"/>
      <c r="LA191" s="3"/>
      <c r="LB191" s="3"/>
      <c r="LC191" s="3"/>
      <c r="LD191" s="3"/>
      <c r="LE191" s="3"/>
      <c r="LF191" s="3"/>
      <c r="LG191" s="3"/>
      <c r="LH191" s="3"/>
      <c r="LI191" s="3"/>
      <c r="LJ191" s="3"/>
      <c r="LK191" s="3"/>
      <c r="LL191" s="3"/>
      <c r="LM191" s="3"/>
      <c r="LN191" s="3"/>
      <c r="LO191" s="3"/>
      <c r="LP191" s="3"/>
      <c r="LQ191" s="3"/>
      <c r="LR191" s="3"/>
      <c r="LS191" s="3"/>
      <c r="LT191" s="3"/>
      <c r="LU191" s="3"/>
      <c r="LV191" s="3"/>
      <c r="LW191" s="3"/>
      <c r="LX191" s="3"/>
      <c r="LY191" s="3"/>
      <c r="LZ191" s="3"/>
      <c r="MA191" s="3"/>
      <c r="MB191" s="3"/>
      <c r="MC191" s="3"/>
      <c r="MD191" s="3"/>
      <c r="ME191" s="3"/>
      <c r="MF191" s="3"/>
      <c r="MG191" s="3"/>
      <c r="MH191" s="3"/>
      <c r="MI191" s="3"/>
      <c r="MJ191" s="3"/>
      <c r="MK191" s="3"/>
      <c r="ML191" s="3"/>
      <c r="MM191" s="3"/>
      <c r="MN191" s="3"/>
      <c r="MO191" s="3"/>
      <c r="MP191" s="3"/>
      <c r="MQ191" s="3"/>
      <c r="MR191" s="3"/>
      <c r="MS191" s="3"/>
      <c r="MT191" s="3"/>
      <c r="MU191" s="3"/>
      <c r="MV191" s="3"/>
      <c r="MW191" s="3"/>
      <c r="MX191" s="3"/>
      <c r="MY191" s="3"/>
      <c r="MZ191" s="3"/>
      <c r="NA191" s="3"/>
    </row>
    <row r="192" spans="1:365" x14ac:dyDescent="0.25">
      <c r="A192" s="12">
        <f t="shared" si="116"/>
        <v>94.5</v>
      </c>
      <c r="B192" s="11">
        <f t="shared" si="117"/>
        <v>94.5</v>
      </c>
      <c r="C192" s="31"/>
      <c r="D192" s="12">
        <f t="shared" si="118"/>
        <v>94.5</v>
      </c>
      <c r="E192" s="15">
        <f t="shared" si="119"/>
        <v>23.625</v>
      </c>
      <c r="F192" s="8">
        <f t="shared" si="120"/>
        <v>70.875</v>
      </c>
      <c r="G192" s="31"/>
      <c r="H192" s="12">
        <f t="shared" si="121"/>
        <v>94.5</v>
      </c>
      <c r="I192" s="9">
        <f t="shared" si="143"/>
        <v>7.7111999999999998</v>
      </c>
      <c r="J192" s="9">
        <f t="shared" si="122"/>
        <v>23.143049999999999</v>
      </c>
      <c r="K192" s="9">
        <f t="shared" si="123"/>
        <v>63.64575</v>
      </c>
      <c r="L192" s="31"/>
      <c r="M192" s="12">
        <f t="shared" si="124"/>
        <v>94.5</v>
      </c>
      <c r="N192" s="7">
        <f t="shared" si="125"/>
        <v>3.78</v>
      </c>
      <c r="O192" s="7">
        <f t="shared" si="126"/>
        <v>11.34</v>
      </c>
      <c r="P192" s="7">
        <f t="shared" si="127"/>
        <v>31.184999999999999</v>
      </c>
      <c r="Q192" s="7">
        <f t="shared" si="128"/>
        <v>48.195</v>
      </c>
      <c r="R192" s="31"/>
      <c r="S192" s="12">
        <f t="shared" si="129"/>
        <v>94.5</v>
      </c>
      <c r="T192" s="7">
        <f t="shared" si="144"/>
        <v>1.9278</v>
      </c>
      <c r="U192" s="7">
        <f t="shared" si="145"/>
        <v>5.7834000000000003</v>
      </c>
      <c r="V192" s="7">
        <f t="shared" si="146"/>
        <v>15.913799999999998</v>
      </c>
      <c r="W192" s="7">
        <f t="shared" si="147"/>
        <v>24.588899999999999</v>
      </c>
      <c r="X192" s="7">
        <f t="shared" si="148"/>
        <v>46.286099999999998</v>
      </c>
      <c r="Z192" s="12">
        <f t="shared" si="130"/>
        <v>94.5</v>
      </c>
      <c r="AA192" s="7">
        <f t="shared" si="149"/>
        <v>0.94499999999999995</v>
      </c>
      <c r="AB192" s="7">
        <f t="shared" si="150"/>
        <v>2.835</v>
      </c>
      <c r="AC192" s="7">
        <f t="shared" si="151"/>
        <v>7.7962499999999997</v>
      </c>
      <c r="AD192" s="7">
        <f t="shared" si="152"/>
        <v>12.04875</v>
      </c>
      <c r="AE192" s="7">
        <f t="shared" si="153"/>
        <v>22.68</v>
      </c>
      <c r="AF192" s="7">
        <f t="shared" si="154"/>
        <v>48.195</v>
      </c>
      <c r="AG192" s="23"/>
      <c r="AH192" s="12">
        <f t="shared" si="131"/>
        <v>94.5</v>
      </c>
      <c r="AI192" s="21">
        <f>0.25*'table CONIFERES'!$AH192/100</f>
        <v>0.23624999999999999</v>
      </c>
      <c r="AJ192" s="21">
        <f>0.75*'table CONIFERES'!AH192/100</f>
        <v>0.70874999999999999</v>
      </c>
      <c r="AK192" s="21">
        <f>2.06*'table CONIFERES'!AH192/100</f>
        <v>1.9467000000000001</v>
      </c>
      <c r="AL192" s="21">
        <f>3.19*'table CONIFERES'!AH192/100</f>
        <v>3.0145499999999998</v>
      </c>
      <c r="AM192" s="21">
        <f>6*'table CONIFERES'!AH192/100</f>
        <v>5.67</v>
      </c>
      <c r="AN192" s="21">
        <f>12.75*'table CONIFERES'!AH192/100</f>
        <v>12.04875</v>
      </c>
      <c r="AO192" s="21">
        <f>75*'table CONIFERES'!AH192/100</f>
        <v>70.875</v>
      </c>
      <c r="AQ192" s="12">
        <f t="shared" si="132"/>
        <v>94.5</v>
      </c>
      <c r="AR192" s="21">
        <f t="shared" si="155"/>
        <v>0.10395</v>
      </c>
      <c r="AS192" s="21">
        <f t="shared" si="156"/>
        <v>0.31185000000000002</v>
      </c>
      <c r="AT192" s="21">
        <f t="shared" si="157"/>
        <v>0.86939999999999995</v>
      </c>
      <c r="AU192" s="21">
        <f t="shared" si="158"/>
        <v>1.3418999999999999</v>
      </c>
      <c r="AV192" s="21">
        <f t="shared" si="159"/>
        <v>2.5231499999999998</v>
      </c>
      <c r="AW192" s="21">
        <f t="shared" si="160"/>
        <v>5.3581499999999993</v>
      </c>
      <c r="AX192" s="21">
        <f t="shared" si="161"/>
        <v>31.496849999999998</v>
      </c>
      <c r="AY192" s="21">
        <f t="shared" si="162"/>
        <v>52.504199999999997</v>
      </c>
      <c r="BA192" s="12">
        <f t="shared" si="133"/>
        <v>94.5</v>
      </c>
      <c r="BB192" s="21">
        <f t="shared" si="163"/>
        <v>5.67E-2</v>
      </c>
      <c r="BC192" s="21">
        <f t="shared" si="164"/>
        <v>0.17955000000000002</v>
      </c>
      <c r="BD192" s="21">
        <f t="shared" si="165"/>
        <v>0.4914</v>
      </c>
      <c r="BE192" s="21">
        <f t="shared" si="166"/>
        <v>0.75600000000000012</v>
      </c>
      <c r="BF192" s="21">
        <f t="shared" si="167"/>
        <v>1.4175</v>
      </c>
      <c r="BG192" s="21">
        <f t="shared" si="168"/>
        <v>3.0145499999999998</v>
      </c>
      <c r="BH192" s="21">
        <f t="shared" si="169"/>
        <v>17.71875</v>
      </c>
      <c r="BI192" s="21">
        <f t="shared" si="170"/>
        <v>29.53125</v>
      </c>
      <c r="BJ192" s="21">
        <f t="shared" si="171"/>
        <v>41.34375</v>
      </c>
      <c r="BL192" s="12">
        <f t="shared" si="134"/>
        <v>94.5</v>
      </c>
      <c r="BM192" s="3">
        <f t="shared" si="135"/>
        <v>3.78E-2</v>
      </c>
      <c r="BN192" s="3">
        <f t="shared" si="136"/>
        <v>0.1134</v>
      </c>
      <c r="BO192" s="3">
        <f t="shared" si="137"/>
        <v>0.31185000000000002</v>
      </c>
      <c r="BP192" s="3">
        <f t="shared" si="138"/>
        <v>0.48194999999999999</v>
      </c>
      <c r="BQ192" s="3">
        <f t="shared" si="172"/>
        <v>0.90720000000000001</v>
      </c>
      <c r="BR192" s="3">
        <f t="shared" si="173"/>
        <v>1.9278</v>
      </c>
      <c r="BS192" s="3">
        <f t="shared" si="139"/>
        <v>11.34</v>
      </c>
      <c r="BT192" s="3">
        <f t="shared" si="140"/>
        <v>18.899999999999999</v>
      </c>
      <c r="BU192" s="3">
        <f t="shared" si="141"/>
        <v>26.46</v>
      </c>
      <c r="BV192" s="3">
        <f t="shared" si="142"/>
        <v>34.020000000000003</v>
      </c>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c r="IW192" s="3"/>
      <c r="IX192" s="3"/>
      <c r="IY192" s="3"/>
      <c r="IZ192" s="3"/>
      <c r="JA192" s="3"/>
      <c r="JB192" s="3"/>
      <c r="JC192" s="3"/>
      <c r="JD192" s="3"/>
      <c r="JE192" s="3"/>
      <c r="JF192" s="3"/>
      <c r="JG192" s="3"/>
      <c r="JH192" s="3"/>
      <c r="JI192" s="3"/>
      <c r="JJ192" s="3"/>
      <c r="JK192" s="3"/>
      <c r="JL192" s="3"/>
      <c r="JM192" s="3"/>
      <c r="JN192" s="3"/>
      <c r="JO192" s="3"/>
      <c r="JP192" s="3"/>
      <c r="JQ192" s="3"/>
      <c r="JR192" s="3"/>
      <c r="JS192" s="3"/>
      <c r="JT192" s="3"/>
      <c r="JU192" s="3"/>
      <c r="JV192" s="3"/>
      <c r="JW192" s="3"/>
      <c r="JX192" s="3"/>
      <c r="JY192" s="3"/>
      <c r="JZ192" s="3"/>
      <c r="KA192" s="3"/>
      <c r="KB192" s="3"/>
      <c r="KC192" s="3"/>
      <c r="KD192" s="3"/>
      <c r="KE192" s="3"/>
      <c r="KF192" s="3"/>
      <c r="KG192" s="3"/>
      <c r="KH192" s="3"/>
      <c r="KI192" s="3"/>
      <c r="KJ192" s="3"/>
      <c r="KK192" s="3"/>
      <c r="KL192" s="3"/>
      <c r="KM192" s="3"/>
      <c r="KN192" s="3"/>
      <c r="KO192" s="3"/>
      <c r="KP192" s="3"/>
      <c r="KQ192" s="3"/>
      <c r="KR192" s="3"/>
      <c r="KS192" s="3"/>
      <c r="KT192" s="3"/>
      <c r="KU192" s="3"/>
      <c r="KV192" s="3"/>
      <c r="KW192" s="3"/>
      <c r="KX192" s="3"/>
      <c r="KY192" s="3"/>
      <c r="KZ192" s="3"/>
      <c r="LA192" s="3"/>
      <c r="LB192" s="3"/>
      <c r="LC192" s="3"/>
      <c r="LD192" s="3"/>
      <c r="LE192" s="3"/>
      <c r="LF192" s="3"/>
      <c r="LG192" s="3"/>
      <c r="LH192" s="3"/>
      <c r="LI192" s="3"/>
      <c r="LJ192" s="3"/>
      <c r="LK192" s="3"/>
      <c r="LL192" s="3"/>
      <c r="LM192" s="3"/>
      <c r="LN192" s="3"/>
      <c r="LO192" s="3"/>
      <c r="LP192" s="3"/>
      <c r="LQ192" s="3"/>
      <c r="LR192" s="3"/>
      <c r="LS192" s="3"/>
      <c r="LT192" s="3"/>
      <c r="LU192" s="3"/>
      <c r="LV192" s="3"/>
      <c r="LW192" s="3"/>
      <c r="LX192" s="3"/>
      <c r="LY192" s="3"/>
      <c r="LZ192" s="3"/>
      <c r="MA192" s="3"/>
      <c r="MB192" s="3"/>
      <c r="MC192" s="3"/>
      <c r="MD192" s="3"/>
      <c r="ME192" s="3"/>
      <c r="MF192" s="3"/>
      <c r="MG192" s="3"/>
      <c r="MH192" s="3"/>
      <c r="MI192" s="3"/>
      <c r="MJ192" s="3"/>
      <c r="MK192" s="3"/>
      <c r="ML192" s="3"/>
      <c r="MM192" s="3"/>
      <c r="MN192" s="3"/>
      <c r="MO192" s="3"/>
      <c r="MP192" s="3"/>
      <c r="MQ192" s="3"/>
      <c r="MR192" s="3"/>
      <c r="MS192" s="3"/>
      <c r="MT192" s="3"/>
      <c r="MU192" s="3"/>
      <c r="MV192" s="3"/>
      <c r="MW192" s="3"/>
      <c r="MX192" s="3"/>
      <c r="MY192" s="3"/>
      <c r="MZ192" s="3"/>
      <c r="NA192" s="3"/>
    </row>
    <row r="193" spans="1:365" x14ac:dyDescent="0.25">
      <c r="A193" s="12">
        <f t="shared" ref="A193:A201" si="174">A194-0.5</f>
        <v>95</v>
      </c>
      <c r="B193" s="11">
        <f t="shared" si="117"/>
        <v>95</v>
      </c>
      <c r="C193" s="31"/>
      <c r="D193" s="12">
        <f t="shared" si="118"/>
        <v>95</v>
      </c>
      <c r="E193" s="15">
        <f t="shared" si="119"/>
        <v>23.75</v>
      </c>
      <c r="F193" s="8">
        <f t="shared" si="120"/>
        <v>71.25</v>
      </c>
      <c r="G193" s="31"/>
      <c r="H193" s="12">
        <f t="shared" si="121"/>
        <v>95</v>
      </c>
      <c r="I193" s="9">
        <f t="shared" si="143"/>
        <v>7.7520000000000007</v>
      </c>
      <c r="J193" s="9">
        <f t="shared" si="122"/>
        <v>23.265499999999996</v>
      </c>
      <c r="K193" s="9">
        <f t="shared" si="123"/>
        <v>63.982499999999987</v>
      </c>
      <c r="L193" s="31"/>
      <c r="M193" s="12">
        <f t="shared" si="124"/>
        <v>95</v>
      </c>
      <c r="N193" s="7">
        <f t="shared" si="125"/>
        <v>3.8</v>
      </c>
      <c r="O193" s="7">
        <f t="shared" si="126"/>
        <v>11.4</v>
      </c>
      <c r="P193" s="7">
        <f t="shared" si="127"/>
        <v>31.35</v>
      </c>
      <c r="Q193" s="7">
        <f t="shared" si="128"/>
        <v>48.45</v>
      </c>
      <c r="R193" s="31"/>
      <c r="S193" s="12">
        <f t="shared" si="129"/>
        <v>95</v>
      </c>
      <c r="T193" s="7">
        <f t="shared" si="144"/>
        <v>1.9380000000000002</v>
      </c>
      <c r="U193" s="7">
        <f t="shared" si="145"/>
        <v>5.8140000000000001</v>
      </c>
      <c r="V193" s="7">
        <f t="shared" si="146"/>
        <v>15.997999999999999</v>
      </c>
      <c r="W193" s="7">
        <f t="shared" si="147"/>
        <v>24.719000000000001</v>
      </c>
      <c r="X193" s="7">
        <f t="shared" si="148"/>
        <v>46.530999999999992</v>
      </c>
      <c r="Z193" s="12">
        <f t="shared" si="130"/>
        <v>95</v>
      </c>
      <c r="AA193" s="7">
        <f t="shared" si="149"/>
        <v>0.95</v>
      </c>
      <c r="AB193" s="7">
        <f t="shared" si="150"/>
        <v>2.85</v>
      </c>
      <c r="AC193" s="7">
        <f t="shared" si="151"/>
        <v>7.8375000000000004</v>
      </c>
      <c r="AD193" s="7">
        <f t="shared" si="152"/>
        <v>12.112500000000001</v>
      </c>
      <c r="AE193" s="7">
        <f t="shared" si="153"/>
        <v>22.8</v>
      </c>
      <c r="AF193" s="7">
        <f t="shared" si="154"/>
        <v>48.45</v>
      </c>
      <c r="AG193" s="23"/>
      <c r="AH193" s="12">
        <f t="shared" si="131"/>
        <v>95</v>
      </c>
      <c r="AI193" s="21">
        <f>0.25*'table CONIFERES'!$AH193/100</f>
        <v>0.23749999999999999</v>
      </c>
      <c r="AJ193" s="21">
        <f>0.75*'table CONIFERES'!AH193/100</f>
        <v>0.71250000000000002</v>
      </c>
      <c r="AK193" s="21">
        <f>2.06*'table CONIFERES'!AH193/100</f>
        <v>1.9570000000000001</v>
      </c>
      <c r="AL193" s="21">
        <f>3.19*'table CONIFERES'!AH193/100</f>
        <v>3.0305</v>
      </c>
      <c r="AM193" s="21">
        <f>6*'table CONIFERES'!AH193/100</f>
        <v>5.7</v>
      </c>
      <c r="AN193" s="21">
        <f>12.75*'table CONIFERES'!AH193/100</f>
        <v>12.112500000000001</v>
      </c>
      <c r="AO193" s="21">
        <f>75*'table CONIFERES'!AH193/100</f>
        <v>71.25</v>
      </c>
      <c r="AQ193" s="12">
        <f t="shared" si="132"/>
        <v>95</v>
      </c>
      <c r="AR193" s="21">
        <f t="shared" si="155"/>
        <v>0.1045</v>
      </c>
      <c r="AS193" s="21">
        <f t="shared" si="156"/>
        <v>0.3135</v>
      </c>
      <c r="AT193" s="21">
        <f t="shared" si="157"/>
        <v>0.87400000000000011</v>
      </c>
      <c r="AU193" s="21">
        <f t="shared" si="158"/>
        <v>1.349</v>
      </c>
      <c r="AV193" s="21">
        <f t="shared" si="159"/>
        <v>2.5365000000000002</v>
      </c>
      <c r="AW193" s="21">
        <f t="shared" si="160"/>
        <v>5.3864999999999998</v>
      </c>
      <c r="AX193" s="21">
        <f t="shared" si="161"/>
        <v>31.663499999999999</v>
      </c>
      <c r="AY193" s="21">
        <f t="shared" si="162"/>
        <v>52.781999999999996</v>
      </c>
      <c r="BA193" s="12">
        <f t="shared" si="133"/>
        <v>95</v>
      </c>
      <c r="BB193" s="21">
        <f t="shared" si="163"/>
        <v>5.7000000000000002E-2</v>
      </c>
      <c r="BC193" s="21">
        <f t="shared" si="164"/>
        <v>0.18049999999999999</v>
      </c>
      <c r="BD193" s="21">
        <f t="shared" si="165"/>
        <v>0.49399999999999999</v>
      </c>
      <c r="BE193" s="21">
        <f t="shared" si="166"/>
        <v>0.76</v>
      </c>
      <c r="BF193" s="21">
        <f t="shared" si="167"/>
        <v>1.425</v>
      </c>
      <c r="BG193" s="21">
        <f t="shared" si="168"/>
        <v>3.0305</v>
      </c>
      <c r="BH193" s="21">
        <f t="shared" si="169"/>
        <v>17.8125</v>
      </c>
      <c r="BI193" s="21">
        <f t="shared" si="170"/>
        <v>29.6875</v>
      </c>
      <c r="BJ193" s="21">
        <f t="shared" si="171"/>
        <v>41.5625</v>
      </c>
      <c r="BL193" s="12">
        <f t="shared" si="134"/>
        <v>95</v>
      </c>
      <c r="BM193" s="3">
        <f t="shared" si="135"/>
        <v>3.8000000000000006E-2</v>
      </c>
      <c r="BN193" s="3">
        <f t="shared" si="136"/>
        <v>0.114</v>
      </c>
      <c r="BO193" s="3">
        <f t="shared" si="137"/>
        <v>0.3135</v>
      </c>
      <c r="BP193" s="3">
        <f t="shared" si="138"/>
        <v>0.48450000000000004</v>
      </c>
      <c r="BQ193" s="3">
        <f t="shared" si="172"/>
        <v>0.91200000000000003</v>
      </c>
      <c r="BR193" s="3">
        <f t="shared" si="173"/>
        <v>1.9380000000000002</v>
      </c>
      <c r="BS193" s="3">
        <f t="shared" si="139"/>
        <v>11.4</v>
      </c>
      <c r="BT193" s="3">
        <f t="shared" si="140"/>
        <v>19</v>
      </c>
      <c r="BU193" s="3">
        <f t="shared" si="141"/>
        <v>26.6</v>
      </c>
      <c r="BV193" s="3">
        <f t="shared" si="142"/>
        <v>34.200000000000003</v>
      </c>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c r="IW193" s="3"/>
      <c r="IX193" s="3"/>
      <c r="IY193" s="3"/>
      <c r="IZ193" s="3"/>
      <c r="JA193" s="3"/>
      <c r="JB193" s="3"/>
      <c r="JC193" s="3"/>
      <c r="JD193" s="3"/>
      <c r="JE193" s="3"/>
      <c r="JF193" s="3"/>
      <c r="JG193" s="3"/>
      <c r="JH193" s="3"/>
      <c r="JI193" s="3"/>
      <c r="JJ193" s="3"/>
      <c r="JK193" s="3"/>
      <c r="JL193" s="3"/>
      <c r="JM193" s="3"/>
      <c r="JN193" s="3"/>
      <c r="JO193" s="3"/>
      <c r="JP193" s="3"/>
      <c r="JQ193" s="3"/>
      <c r="JR193" s="3"/>
      <c r="JS193" s="3"/>
      <c r="JT193" s="3"/>
      <c r="JU193" s="3"/>
      <c r="JV193" s="3"/>
      <c r="JW193" s="3"/>
      <c r="JX193" s="3"/>
      <c r="JY193" s="3"/>
      <c r="JZ193" s="3"/>
      <c r="KA193" s="3"/>
      <c r="KB193" s="3"/>
      <c r="KC193" s="3"/>
      <c r="KD193" s="3"/>
      <c r="KE193" s="3"/>
      <c r="KF193" s="3"/>
      <c r="KG193" s="3"/>
      <c r="KH193" s="3"/>
      <c r="KI193" s="3"/>
      <c r="KJ193" s="3"/>
      <c r="KK193" s="3"/>
      <c r="KL193" s="3"/>
      <c r="KM193" s="3"/>
      <c r="KN193" s="3"/>
      <c r="KO193" s="3"/>
      <c r="KP193" s="3"/>
      <c r="KQ193" s="3"/>
      <c r="KR193" s="3"/>
      <c r="KS193" s="3"/>
      <c r="KT193" s="3"/>
      <c r="KU193" s="3"/>
      <c r="KV193" s="3"/>
      <c r="KW193" s="3"/>
      <c r="KX193" s="3"/>
      <c r="KY193" s="3"/>
      <c r="KZ193" s="3"/>
      <c r="LA193" s="3"/>
      <c r="LB193" s="3"/>
      <c r="LC193" s="3"/>
      <c r="LD193" s="3"/>
      <c r="LE193" s="3"/>
      <c r="LF193" s="3"/>
      <c r="LG193" s="3"/>
      <c r="LH193" s="3"/>
      <c r="LI193" s="3"/>
      <c r="LJ193" s="3"/>
      <c r="LK193" s="3"/>
      <c r="LL193" s="3"/>
      <c r="LM193" s="3"/>
      <c r="LN193" s="3"/>
      <c r="LO193" s="3"/>
      <c r="LP193" s="3"/>
      <c r="LQ193" s="3"/>
      <c r="LR193" s="3"/>
      <c r="LS193" s="3"/>
      <c r="LT193" s="3"/>
      <c r="LU193" s="3"/>
      <c r="LV193" s="3"/>
      <c r="LW193" s="3"/>
      <c r="LX193" s="3"/>
      <c r="LY193" s="3"/>
      <c r="LZ193" s="3"/>
      <c r="MA193" s="3"/>
      <c r="MB193" s="3"/>
      <c r="MC193" s="3"/>
      <c r="MD193" s="3"/>
      <c r="ME193" s="3"/>
      <c r="MF193" s="3"/>
      <c r="MG193" s="3"/>
      <c r="MH193" s="3"/>
      <c r="MI193" s="3"/>
      <c r="MJ193" s="3"/>
      <c r="MK193" s="3"/>
      <c r="ML193" s="3"/>
      <c r="MM193" s="3"/>
      <c r="MN193" s="3"/>
      <c r="MO193" s="3"/>
      <c r="MP193" s="3"/>
      <c r="MQ193" s="3"/>
      <c r="MR193" s="3"/>
      <c r="MS193" s="3"/>
      <c r="MT193" s="3"/>
      <c r="MU193" s="3"/>
      <c r="MV193" s="3"/>
      <c r="MW193" s="3"/>
      <c r="MX193" s="3"/>
      <c r="MY193" s="3"/>
      <c r="MZ193" s="3"/>
      <c r="NA193" s="3"/>
    </row>
    <row r="194" spans="1:365" x14ac:dyDescent="0.25">
      <c r="A194" s="12">
        <f t="shared" si="174"/>
        <v>95.5</v>
      </c>
      <c r="B194" s="11">
        <f t="shared" si="117"/>
        <v>95.5</v>
      </c>
      <c r="C194" s="31"/>
      <c r="D194" s="12">
        <f t="shared" si="118"/>
        <v>95.5</v>
      </c>
      <c r="E194" s="15">
        <f t="shared" si="119"/>
        <v>23.875</v>
      </c>
      <c r="F194" s="8">
        <f t="shared" si="120"/>
        <v>71.625</v>
      </c>
      <c r="G194" s="31"/>
      <c r="H194" s="12">
        <f t="shared" si="121"/>
        <v>95.5</v>
      </c>
      <c r="I194" s="9">
        <f t="shared" si="143"/>
        <v>7.7927999999999997</v>
      </c>
      <c r="J194" s="9">
        <f t="shared" si="122"/>
        <v>23.38795</v>
      </c>
      <c r="K194" s="9">
        <f t="shared" si="123"/>
        <v>64.319249999999997</v>
      </c>
      <c r="L194" s="31"/>
      <c r="M194" s="12">
        <f t="shared" si="124"/>
        <v>95.5</v>
      </c>
      <c r="N194" s="7">
        <f t="shared" si="125"/>
        <v>3.82</v>
      </c>
      <c r="O194" s="7">
        <f t="shared" si="126"/>
        <v>11.46</v>
      </c>
      <c r="P194" s="7">
        <f t="shared" si="127"/>
        <v>31.515000000000001</v>
      </c>
      <c r="Q194" s="7">
        <f t="shared" si="128"/>
        <v>48.704999999999998</v>
      </c>
      <c r="R194" s="31"/>
      <c r="S194" s="12">
        <f t="shared" si="129"/>
        <v>95.5</v>
      </c>
      <c r="T194" s="7">
        <f t="shared" si="144"/>
        <v>1.9481999999999999</v>
      </c>
      <c r="U194" s="7">
        <f t="shared" si="145"/>
        <v>5.8446000000000007</v>
      </c>
      <c r="V194" s="7">
        <f t="shared" si="146"/>
        <v>16.0822</v>
      </c>
      <c r="W194" s="7">
        <f t="shared" si="147"/>
        <v>24.8491</v>
      </c>
      <c r="X194" s="7">
        <f t="shared" si="148"/>
        <v>46.7759</v>
      </c>
      <c r="Z194" s="12">
        <f t="shared" si="130"/>
        <v>95.5</v>
      </c>
      <c r="AA194" s="7">
        <f t="shared" si="149"/>
        <v>0.95499999999999996</v>
      </c>
      <c r="AB194" s="7">
        <f t="shared" si="150"/>
        <v>2.8650000000000002</v>
      </c>
      <c r="AC194" s="7">
        <f t="shared" si="151"/>
        <v>7.8787500000000001</v>
      </c>
      <c r="AD194" s="7">
        <f t="shared" si="152"/>
        <v>12.17625</v>
      </c>
      <c r="AE194" s="7">
        <f t="shared" si="153"/>
        <v>22.92</v>
      </c>
      <c r="AF194" s="7">
        <f t="shared" si="154"/>
        <v>48.704999999999998</v>
      </c>
      <c r="AG194" s="23"/>
      <c r="AH194" s="12">
        <f t="shared" si="131"/>
        <v>95.5</v>
      </c>
      <c r="AI194" s="21">
        <f>0.25*'table CONIFERES'!$AH194/100</f>
        <v>0.23874999999999999</v>
      </c>
      <c r="AJ194" s="21">
        <f>0.75*'table CONIFERES'!AH194/100</f>
        <v>0.71625000000000005</v>
      </c>
      <c r="AK194" s="21">
        <f>2.06*'table CONIFERES'!AH194/100</f>
        <v>1.9673000000000003</v>
      </c>
      <c r="AL194" s="21">
        <f>3.19*'table CONIFERES'!AH194/100</f>
        <v>3.0464499999999997</v>
      </c>
      <c r="AM194" s="21">
        <f>6*'table CONIFERES'!AH194/100</f>
        <v>5.73</v>
      </c>
      <c r="AN194" s="21">
        <f>12.75*'table CONIFERES'!AH194/100</f>
        <v>12.17625</v>
      </c>
      <c r="AO194" s="21">
        <f>75*'table CONIFERES'!AH194/100</f>
        <v>71.625</v>
      </c>
      <c r="AQ194" s="12">
        <f t="shared" si="132"/>
        <v>95.5</v>
      </c>
      <c r="AR194" s="21">
        <f t="shared" si="155"/>
        <v>0.10505</v>
      </c>
      <c r="AS194" s="21">
        <f t="shared" si="156"/>
        <v>0.31514999999999999</v>
      </c>
      <c r="AT194" s="21">
        <f t="shared" si="157"/>
        <v>0.87860000000000005</v>
      </c>
      <c r="AU194" s="21">
        <f t="shared" si="158"/>
        <v>1.3560999999999999</v>
      </c>
      <c r="AV194" s="21">
        <f t="shared" si="159"/>
        <v>2.5498499999999997</v>
      </c>
      <c r="AW194" s="21">
        <f t="shared" si="160"/>
        <v>5.4148500000000004</v>
      </c>
      <c r="AX194" s="21">
        <f t="shared" si="161"/>
        <v>31.83015</v>
      </c>
      <c r="AY194" s="21">
        <f t="shared" si="162"/>
        <v>53.059800000000003</v>
      </c>
      <c r="BA194" s="12">
        <f t="shared" si="133"/>
        <v>95.5</v>
      </c>
      <c r="BB194" s="21">
        <f t="shared" si="163"/>
        <v>5.7299999999999997E-2</v>
      </c>
      <c r="BC194" s="21">
        <f t="shared" si="164"/>
        <v>0.18145</v>
      </c>
      <c r="BD194" s="21">
        <f t="shared" si="165"/>
        <v>0.49660000000000004</v>
      </c>
      <c r="BE194" s="21">
        <f t="shared" si="166"/>
        <v>0.76400000000000001</v>
      </c>
      <c r="BF194" s="21">
        <f t="shared" si="167"/>
        <v>1.4325000000000001</v>
      </c>
      <c r="BG194" s="21">
        <f t="shared" si="168"/>
        <v>3.0464499999999997</v>
      </c>
      <c r="BH194" s="21">
        <f t="shared" si="169"/>
        <v>17.90625</v>
      </c>
      <c r="BI194" s="21">
        <f t="shared" si="170"/>
        <v>29.84375</v>
      </c>
      <c r="BJ194" s="21">
        <f t="shared" si="171"/>
        <v>41.78125</v>
      </c>
      <c r="BL194" s="12">
        <f t="shared" si="134"/>
        <v>95.5</v>
      </c>
      <c r="BM194" s="3">
        <f t="shared" si="135"/>
        <v>3.8200000000000005E-2</v>
      </c>
      <c r="BN194" s="3">
        <f t="shared" si="136"/>
        <v>0.11459999999999999</v>
      </c>
      <c r="BO194" s="3">
        <f t="shared" si="137"/>
        <v>0.31514999999999999</v>
      </c>
      <c r="BP194" s="3">
        <f t="shared" si="138"/>
        <v>0.48704999999999998</v>
      </c>
      <c r="BQ194" s="3">
        <f t="shared" si="172"/>
        <v>0.91679999999999995</v>
      </c>
      <c r="BR194" s="3">
        <f t="shared" si="173"/>
        <v>1.9481999999999999</v>
      </c>
      <c r="BS194" s="3">
        <f t="shared" si="139"/>
        <v>11.46</v>
      </c>
      <c r="BT194" s="3">
        <f t="shared" si="140"/>
        <v>19.100000000000001</v>
      </c>
      <c r="BU194" s="3">
        <f t="shared" si="141"/>
        <v>26.74</v>
      </c>
      <c r="BV194" s="3">
        <f t="shared" si="142"/>
        <v>34.380000000000003</v>
      </c>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c r="IW194" s="3"/>
      <c r="IX194" s="3"/>
      <c r="IY194" s="3"/>
      <c r="IZ194" s="3"/>
      <c r="JA194" s="3"/>
      <c r="JB194" s="3"/>
      <c r="JC194" s="3"/>
      <c r="JD194" s="3"/>
      <c r="JE194" s="3"/>
      <c r="JF194" s="3"/>
      <c r="JG194" s="3"/>
      <c r="JH194" s="3"/>
      <c r="JI194" s="3"/>
      <c r="JJ194" s="3"/>
      <c r="JK194" s="3"/>
      <c r="JL194" s="3"/>
      <c r="JM194" s="3"/>
      <c r="JN194" s="3"/>
      <c r="JO194" s="3"/>
      <c r="JP194" s="3"/>
      <c r="JQ194" s="3"/>
      <c r="JR194" s="3"/>
      <c r="JS194" s="3"/>
      <c r="JT194" s="3"/>
      <c r="JU194" s="3"/>
      <c r="JV194" s="3"/>
      <c r="JW194" s="3"/>
      <c r="JX194" s="3"/>
      <c r="JY194" s="3"/>
      <c r="JZ194" s="3"/>
      <c r="KA194" s="3"/>
      <c r="KB194" s="3"/>
      <c r="KC194" s="3"/>
      <c r="KD194" s="3"/>
      <c r="KE194" s="3"/>
      <c r="KF194" s="3"/>
      <c r="KG194" s="3"/>
      <c r="KH194" s="3"/>
      <c r="KI194" s="3"/>
      <c r="KJ194" s="3"/>
      <c r="KK194" s="3"/>
      <c r="KL194" s="3"/>
      <c r="KM194" s="3"/>
      <c r="KN194" s="3"/>
      <c r="KO194" s="3"/>
      <c r="KP194" s="3"/>
      <c r="KQ194" s="3"/>
      <c r="KR194" s="3"/>
      <c r="KS194" s="3"/>
      <c r="KT194" s="3"/>
      <c r="KU194" s="3"/>
      <c r="KV194" s="3"/>
      <c r="KW194" s="3"/>
      <c r="KX194" s="3"/>
      <c r="KY194" s="3"/>
      <c r="KZ194" s="3"/>
      <c r="LA194" s="3"/>
      <c r="LB194" s="3"/>
      <c r="LC194" s="3"/>
      <c r="LD194" s="3"/>
      <c r="LE194" s="3"/>
      <c r="LF194" s="3"/>
      <c r="LG194" s="3"/>
      <c r="LH194" s="3"/>
      <c r="LI194" s="3"/>
      <c r="LJ194" s="3"/>
      <c r="LK194" s="3"/>
      <c r="LL194" s="3"/>
      <c r="LM194" s="3"/>
      <c r="LN194" s="3"/>
      <c r="LO194" s="3"/>
      <c r="LP194" s="3"/>
      <c r="LQ194" s="3"/>
      <c r="LR194" s="3"/>
      <c r="LS194" s="3"/>
      <c r="LT194" s="3"/>
      <c r="LU194" s="3"/>
      <c r="LV194" s="3"/>
      <c r="LW194" s="3"/>
      <c r="LX194" s="3"/>
      <c r="LY194" s="3"/>
      <c r="LZ194" s="3"/>
      <c r="MA194" s="3"/>
      <c r="MB194" s="3"/>
      <c r="MC194" s="3"/>
      <c r="MD194" s="3"/>
      <c r="ME194" s="3"/>
      <c r="MF194" s="3"/>
      <c r="MG194" s="3"/>
      <c r="MH194" s="3"/>
      <c r="MI194" s="3"/>
      <c r="MJ194" s="3"/>
      <c r="MK194" s="3"/>
      <c r="ML194" s="3"/>
      <c r="MM194" s="3"/>
      <c r="MN194" s="3"/>
      <c r="MO194" s="3"/>
      <c r="MP194" s="3"/>
      <c r="MQ194" s="3"/>
      <c r="MR194" s="3"/>
      <c r="MS194" s="3"/>
      <c r="MT194" s="3"/>
      <c r="MU194" s="3"/>
      <c r="MV194" s="3"/>
      <c r="MW194" s="3"/>
      <c r="MX194" s="3"/>
      <c r="MY194" s="3"/>
      <c r="MZ194" s="3"/>
      <c r="NA194" s="3"/>
    </row>
    <row r="195" spans="1:365" x14ac:dyDescent="0.25">
      <c r="A195" s="12">
        <f t="shared" si="174"/>
        <v>96</v>
      </c>
      <c r="B195" s="11">
        <f t="shared" ref="B195:B201" si="175">A195</f>
        <v>96</v>
      </c>
      <c r="C195" s="31"/>
      <c r="D195" s="12">
        <f t="shared" ref="D195:D201" si="176">D196-0.5</f>
        <v>96</v>
      </c>
      <c r="E195" s="15">
        <f t="shared" ref="E195:E201" si="177">25*D195/100</f>
        <v>24</v>
      </c>
      <c r="F195" s="8">
        <f t="shared" ref="F195:F201" si="178">75*D195/100</f>
        <v>72</v>
      </c>
      <c r="G195" s="31"/>
      <c r="H195" s="12">
        <f t="shared" ref="H195:H201" si="179">H196-0.5</f>
        <v>96</v>
      </c>
      <c r="I195" s="9">
        <f t="shared" ref="I195:I201" si="180">8.16*H195/100</f>
        <v>7.8336000000000006</v>
      </c>
      <c r="J195" s="9">
        <f t="shared" ref="J195:J201" si="181">24.49*H195/100</f>
        <v>23.510400000000001</v>
      </c>
      <c r="K195" s="9">
        <f t="shared" ref="K195:K201" si="182">67.35*H195/100</f>
        <v>64.655999999999992</v>
      </c>
      <c r="L195" s="31"/>
      <c r="M195" s="12">
        <f t="shared" ref="M195:M201" si="183">M196-0.5</f>
        <v>96</v>
      </c>
      <c r="N195" s="7">
        <f t="shared" ref="N195:N201" si="184">4*M195/100</f>
        <v>3.84</v>
      </c>
      <c r="O195" s="7">
        <f t="shared" ref="O195:O201" si="185">12*M195/100</f>
        <v>11.52</v>
      </c>
      <c r="P195" s="7">
        <f t="shared" ref="P195:P201" si="186">33*M195/100</f>
        <v>31.68</v>
      </c>
      <c r="Q195" s="7">
        <f t="shared" ref="Q195:Q201" si="187">51*M195/100</f>
        <v>48.96</v>
      </c>
      <c r="R195" s="31"/>
      <c r="S195" s="12">
        <f t="shared" ref="S195:S201" si="188">S196-0.5</f>
        <v>96</v>
      </c>
      <c r="T195" s="7">
        <f t="shared" si="144"/>
        <v>1.9584000000000001</v>
      </c>
      <c r="U195" s="7">
        <f t="shared" si="145"/>
        <v>5.8751999999999995</v>
      </c>
      <c r="V195" s="7">
        <f t="shared" si="146"/>
        <v>16.166399999999999</v>
      </c>
      <c r="W195" s="7">
        <f t="shared" si="147"/>
        <v>24.979200000000002</v>
      </c>
      <c r="X195" s="7">
        <f t="shared" si="148"/>
        <v>47.020800000000001</v>
      </c>
      <c r="Z195" s="12">
        <f t="shared" ref="Z195:Z201" si="189">Z196-0.5</f>
        <v>96</v>
      </c>
      <c r="AA195" s="7">
        <f t="shared" si="149"/>
        <v>0.96</v>
      </c>
      <c r="AB195" s="7">
        <f t="shared" si="150"/>
        <v>2.88</v>
      </c>
      <c r="AC195" s="7">
        <f t="shared" si="151"/>
        <v>7.92</v>
      </c>
      <c r="AD195" s="7">
        <f t="shared" si="152"/>
        <v>12.24</v>
      </c>
      <c r="AE195" s="7">
        <f t="shared" si="153"/>
        <v>23.04</v>
      </c>
      <c r="AF195" s="7">
        <f t="shared" si="154"/>
        <v>48.96</v>
      </c>
      <c r="AG195" s="23"/>
      <c r="AH195" s="12">
        <f t="shared" ref="AH195:AH201" si="190">AH196-0.5</f>
        <v>96</v>
      </c>
      <c r="AI195" s="21">
        <f>0.25*'table CONIFERES'!$AH195/100</f>
        <v>0.24</v>
      </c>
      <c r="AJ195" s="21">
        <f>0.75*'table CONIFERES'!AH195/100</f>
        <v>0.72</v>
      </c>
      <c r="AK195" s="21">
        <f>2.06*'table CONIFERES'!AH195/100</f>
        <v>1.9775999999999998</v>
      </c>
      <c r="AL195" s="21">
        <f>3.19*'table CONIFERES'!AH195/100</f>
        <v>3.0624000000000002</v>
      </c>
      <c r="AM195" s="21">
        <f>6*'table CONIFERES'!AH195/100</f>
        <v>5.76</v>
      </c>
      <c r="AN195" s="21">
        <f>12.75*'table CONIFERES'!AH195/100</f>
        <v>12.24</v>
      </c>
      <c r="AO195" s="21">
        <f>75*'table CONIFERES'!AH195/100</f>
        <v>72</v>
      </c>
      <c r="AQ195" s="12">
        <f t="shared" ref="AQ195:AQ201" si="191">AQ196-0.5</f>
        <v>96</v>
      </c>
      <c r="AR195" s="21">
        <f t="shared" si="155"/>
        <v>0.1056</v>
      </c>
      <c r="AS195" s="21">
        <f t="shared" si="156"/>
        <v>0.31679999999999997</v>
      </c>
      <c r="AT195" s="21">
        <f t="shared" si="157"/>
        <v>0.8832000000000001</v>
      </c>
      <c r="AU195" s="21">
        <f t="shared" si="158"/>
        <v>1.3632</v>
      </c>
      <c r="AV195" s="21">
        <f t="shared" si="159"/>
        <v>2.5632000000000001</v>
      </c>
      <c r="AW195" s="21">
        <f t="shared" si="160"/>
        <v>5.4431999999999992</v>
      </c>
      <c r="AX195" s="21">
        <f t="shared" si="161"/>
        <v>31.996799999999997</v>
      </c>
      <c r="AY195" s="21">
        <f t="shared" si="162"/>
        <v>53.337600000000002</v>
      </c>
      <c r="BA195" s="12">
        <f t="shared" ref="BA195:BA201" si="192">BA196-0.5</f>
        <v>96</v>
      </c>
      <c r="BB195" s="21">
        <f t="shared" si="163"/>
        <v>5.7599999999999998E-2</v>
      </c>
      <c r="BC195" s="21">
        <f t="shared" si="164"/>
        <v>0.18240000000000001</v>
      </c>
      <c r="BD195" s="21">
        <f t="shared" si="165"/>
        <v>0.49920000000000003</v>
      </c>
      <c r="BE195" s="21">
        <f t="shared" si="166"/>
        <v>0.76800000000000013</v>
      </c>
      <c r="BF195" s="21">
        <f t="shared" si="167"/>
        <v>1.44</v>
      </c>
      <c r="BG195" s="21">
        <f t="shared" si="168"/>
        <v>3.0624000000000002</v>
      </c>
      <c r="BH195" s="21">
        <f t="shared" si="169"/>
        <v>18</v>
      </c>
      <c r="BI195" s="21">
        <f t="shared" si="170"/>
        <v>30</v>
      </c>
      <c r="BJ195" s="21">
        <f t="shared" si="171"/>
        <v>42</v>
      </c>
      <c r="BL195" s="12">
        <f t="shared" ref="BL195:BL201" si="193">BL196-0.5</f>
        <v>96</v>
      </c>
      <c r="BM195" s="3">
        <f t="shared" ref="BM195:BM201" si="194">$BM$203*BL195/100</f>
        <v>3.8399999999999997E-2</v>
      </c>
      <c r="BN195" s="3">
        <f t="shared" ref="BN195:BN201" si="195">$BN$203*BL195/100</f>
        <v>0.1152</v>
      </c>
      <c r="BO195" s="3">
        <f t="shared" ref="BO195:BO201" si="196">$BO$203*BL195/100</f>
        <v>0.31679999999999997</v>
      </c>
      <c r="BP195" s="3">
        <f t="shared" ref="BP195:BP201" si="197">$BP$203*BL195/100</f>
        <v>0.48960000000000004</v>
      </c>
      <c r="BQ195" s="3">
        <f t="shared" si="172"/>
        <v>0.92159999999999997</v>
      </c>
      <c r="BR195" s="3">
        <f t="shared" si="173"/>
        <v>1.9584000000000001</v>
      </c>
      <c r="BS195" s="3">
        <f t="shared" ref="BS195:BS201" si="198">$BS$203*BL195/100</f>
        <v>11.52</v>
      </c>
      <c r="BT195" s="3">
        <f t="shared" ref="BT195:BT201" si="199">$BT$203*BL195/100</f>
        <v>19.2</v>
      </c>
      <c r="BU195" s="3">
        <f t="shared" ref="BU195:BU201" si="200">$BU$203*BL195/100</f>
        <v>26.88</v>
      </c>
      <c r="BV195" s="3">
        <f t="shared" ref="BV195:BV201" si="201">$BV$203*BL195/100</f>
        <v>34.56</v>
      </c>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c r="IW195" s="3"/>
      <c r="IX195" s="3"/>
      <c r="IY195" s="3"/>
      <c r="IZ195" s="3"/>
      <c r="JA195" s="3"/>
      <c r="JB195" s="3"/>
      <c r="JC195" s="3"/>
      <c r="JD195" s="3"/>
      <c r="JE195" s="3"/>
      <c r="JF195" s="3"/>
      <c r="JG195" s="3"/>
      <c r="JH195" s="3"/>
      <c r="JI195" s="3"/>
      <c r="JJ195" s="3"/>
      <c r="JK195" s="3"/>
      <c r="JL195" s="3"/>
      <c r="JM195" s="3"/>
      <c r="JN195" s="3"/>
      <c r="JO195" s="3"/>
      <c r="JP195" s="3"/>
      <c r="JQ195" s="3"/>
      <c r="JR195" s="3"/>
      <c r="JS195" s="3"/>
      <c r="JT195" s="3"/>
      <c r="JU195" s="3"/>
      <c r="JV195" s="3"/>
      <c r="JW195" s="3"/>
      <c r="JX195" s="3"/>
      <c r="JY195" s="3"/>
      <c r="JZ195" s="3"/>
      <c r="KA195" s="3"/>
      <c r="KB195" s="3"/>
      <c r="KC195" s="3"/>
      <c r="KD195" s="3"/>
      <c r="KE195" s="3"/>
      <c r="KF195" s="3"/>
      <c r="KG195" s="3"/>
      <c r="KH195" s="3"/>
      <c r="KI195" s="3"/>
      <c r="KJ195" s="3"/>
      <c r="KK195" s="3"/>
      <c r="KL195" s="3"/>
      <c r="KM195" s="3"/>
      <c r="KN195" s="3"/>
      <c r="KO195" s="3"/>
      <c r="KP195" s="3"/>
      <c r="KQ195" s="3"/>
      <c r="KR195" s="3"/>
      <c r="KS195" s="3"/>
      <c r="KT195" s="3"/>
      <c r="KU195" s="3"/>
      <c r="KV195" s="3"/>
      <c r="KW195" s="3"/>
      <c r="KX195" s="3"/>
      <c r="KY195" s="3"/>
      <c r="KZ195" s="3"/>
      <c r="LA195" s="3"/>
      <c r="LB195" s="3"/>
      <c r="LC195" s="3"/>
      <c r="LD195" s="3"/>
      <c r="LE195" s="3"/>
      <c r="LF195" s="3"/>
      <c r="LG195" s="3"/>
      <c r="LH195" s="3"/>
      <c r="LI195" s="3"/>
      <c r="LJ195" s="3"/>
      <c r="LK195" s="3"/>
      <c r="LL195" s="3"/>
      <c r="LM195" s="3"/>
      <c r="LN195" s="3"/>
      <c r="LO195" s="3"/>
      <c r="LP195" s="3"/>
      <c r="LQ195" s="3"/>
      <c r="LR195" s="3"/>
      <c r="LS195" s="3"/>
      <c r="LT195" s="3"/>
      <c r="LU195" s="3"/>
      <c r="LV195" s="3"/>
      <c r="LW195" s="3"/>
      <c r="LX195" s="3"/>
      <c r="LY195" s="3"/>
      <c r="LZ195" s="3"/>
      <c r="MA195" s="3"/>
      <c r="MB195" s="3"/>
      <c r="MC195" s="3"/>
      <c r="MD195" s="3"/>
      <c r="ME195" s="3"/>
      <c r="MF195" s="3"/>
      <c r="MG195" s="3"/>
      <c r="MH195" s="3"/>
      <c r="MI195" s="3"/>
      <c r="MJ195" s="3"/>
      <c r="MK195" s="3"/>
      <c r="ML195" s="3"/>
      <c r="MM195" s="3"/>
      <c r="MN195" s="3"/>
      <c r="MO195" s="3"/>
      <c r="MP195" s="3"/>
      <c r="MQ195" s="3"/>
      <c r="MR195" s="3"/>
      <c r="MS195" s="3"/>
      <c r="MT195" s="3"/>
      <c r="MU195" s="3"/>
      <c r="MV195" s="3"/>
      <c r="MW195" s="3"/>
      <c r="MX195" s="3"/>
      <c r="MY195" s="3"/>
      <c r="MZ195" s="3"/>
      <c r="NA195" s="3"/>
    </row>
    <row r="196" spans="1:365" x14ac:dyDescent="0.25">
      <c r="A196" s="12">
        <f t="shared" si="174"/>
        <v>96.5</v>
      </c>
      <c r="B196" s="11">
        <f t="shared" si="175"/>
        <v>96.5</v>
      </c>
      <c r="C196" s="31"/>
      <c r="D196" s="12">
        <f t="shared" si="176"/>
        <v>96.5</v>
      </c>
      <c r="E196" s="15">
        <f t="shared" si="177"/>
        <v>24.125</v>
      </c>
      <c r="F196" s="8">
        <f t="shared" si="178"/>
        <v>72.375</v>
      </c>
      <c r="G196" s="31"/>
      <c r="H196" s="12">
        <f t="shared" si="179"/>
        <v>96.5</v>
      </c>
      <c r="I196" s="9">
        <f t="shared" si="180"/>
        <v>7.8744000000000005</v>
      </c>
      <c r="J196" s="9">
        <f t="shared" si="181"/>
        <v>23.632849999999998</v>
      </c>
      <c r="K196" s="9">
        <f t="shared" si="182"/>
        <v>64.992750000000001</v>
      </c>
      <c r="L196" s="31"/>
      <c r="M196" s="12">
        <f t="shared" si="183"/>
        <v>96.5</v>
      </c>
      <c r="N196" s="7">
        <f t="shared" si="184"/>
        <v>3.86</v>
      </c>
      <c r="O196" s="7">
        <f t="shared" si="185"/>
        <v>11.58</v>
      </c>
      <c r="P196" s="7">
        <f t="shared" si="186"/>
        <v>31.844999999999999</v>
      </c>
      <c r="Q196" s="7">
        <f t="shared" si="187"/>
        <v>49.215000000000003</v>
      </c>
      <c r="R196" s="31"/>
      <c r="S196" s="12">
        <f t="shared" si="188"/>
        <v>96.5</v>
      </c>
      <c r="T196" s="7">
        <f t="shared" ref="T196:T203" si="202">2.04*$S196/100</f>
        <v>1.9686000000000001</v>
      </c>
      <c r="U196" s="7">
        <f t="shared" ref="U196:U203" si="203">6.12*$S196/100</f>
        <v>5.9058000000000002</v>
      </c>
      <c r="V196" s="7">
        <f t="shared" ref="V196:V203" si="204">16.84*$S196/100</f>
        <v>16.250599999999999</v>
      </c>
      <c r="W196" s="7">
        <f t="shared" ref="W196:W203" si="205">26.02*$S196/100</f>
        <v>25.109299999999998</v>
      </c>
      <c r="X196" s="7">
        <f t="shared" ref="X196:X203" si="206">48.98*$S196/100</f>
        <v>47.265699999999995</v>
      </c>
      <c r="Z196" s="12">
        <f t="shared" si="189"/>
        <v>96.5</v>
      </c>
      <c r="AA196" s="7">
        <f t="shared" ref="AA196:AA203" si="207">1*$Z196/100</f>
        <v>0.96499999999999997</v>
      </c>
      <c r="AB196" s="7">
        <f t="shared" ref="AB196:AB203" si="208">3*$Z196/100</f>
        <v>2.895</v>
      </c>
      <c r="AC196" s="7">
        <f t="shared" ref="AC196:AC203" si="209">8.25*$Z196/100</f>
        <v>7.9612499999999997</v>
      </c>
      <c r="AD196" s="7">
        <f t="shared" ref="AD196:AD203" si="210">12.75*$Z196/100</f>
        <v>12.303750000000001</v>
      </c>
      <c r="AE196" s="7">
        <f t="shared" ref="AE196:AE203" si="211">24*$Z196/100</f>
        <v>23.16</v>
      </c>
      <c r="AF196" s="7">
        <f t="shared" ref="AF196:AF203" si="212">51*$Z196/100</f>
        <v>49.215000000000003</v>
      </c>
      <c r="AG196" s="23"/>
      <c r="AH196" s="12">
        <f t="shared" si="190"/>
        <v>96.5</v>
      </c>
      <c r="AI196" s="21">
        <f>0.25*'table CONIFERES'!$AH196/100</f>
        <v>0.24124999999999999</v>
      </c>
      <c r="AJ196" s="21">
        <f>0.75*'table CONIFERES'!AH196/100</f>
        <v>0.72375</v>
      </c>
      <c r="AK196" s="21">
        <f>2.06*'table CONIFERES'!AH196/100</f>
        <v>1.9879</v>
      </c>
      <c r="AL196" s="21">
        <f>3.19*'table CONIFERES'!AH196/100</f>
        <v>3.0783499999999999</v>
      </c>
      <c r="AM196" s="21">
        <f>6*'table CONIFERES'!AH196/100</f>
        <v>5.79</v>
      </c>
      <c r="AN196" s="21">
        <f>12.75*'table CONIFERES'!AH196/100</f>
        <v>12.303750000000001</v>
      </c>
      <c r="AO196" s="21">
        <f>75*'table CONIFERES'!AH196/100</f>
        <v>72.375</v>
      </c>
      <c r="AQ196" s="12">
        <f t="shared" si="191"/>
        <v>96.5</v>
      </c>
      <c r="AR196" s="21">
        <f t="shared" ref="AR196:AR203" si="213">0.11*$AQ196/100</f>
        <v>0.10615000000000001</v>
      </c>
      <c r="AS196" s="21">
        <f t="shared" ref="AS196:AS203" si="214">0.33*$AQ196/100</f>
        <v>0.31845000000000001</v>
      </c>
      <c r="AT196" s="21">
        <f t="shared" ref="AT196:AT203" si="215">0.92*$AQ196/100</f>
        <v>0.88780000000000003</v>
      </c>
      <c r="AU196" s="21">
        <f t="shared" ref="AU196:AU203" si="216">1.42*$AQ196/100</f>
        <v>1.3703000000000001</v>
      </c>
      <c r="AV196" s="21">
        <f t="shared" ref="AV196:AV203" si="217">2.67*$AQ196/100</f>
        <v>2.5765499999999997</v>
      </c>
      <c r="AW196" s="21">
        <f t="shared" ref="AW196:AW203" si="218">5.67*$AQ196/100</f>
        <v>5.4715499999999997</v>
      </c>
      <c r="AX196" s="21">
        <f t="shared" ref="AX196:AX203" si="219">33.33*$AQ196/100</f>
        <v>32.163449999999997</v>
      </c>
      <c r="AY196" s="21">
        <f t="shared" ref="AY196:AY203" si="220">55.56*$AQ196/100</f>
        <v>53.615400000000001</v>
      </c>
      <c r="BA196" s="12">
        <f t="shared" si="192"/>
        <v>96.5</v>
      </c>
      <c r="BB196" s="21">
        <f t="shared" ref="BB196:BB203" si="221">0.06*BA196/100</f>
        <v>5.79E-2</v>
      </c>
      <c r="BC196" s="21">
        <f t="shared" ref="BC196:BC203" si="222">0.19*BA196/100</f>
        <v>0.18335000000000001</v>
      </c>
      <c r="BD196" s="21">
        <f t="shared" ref="BD196:BD203" si="223">0.52*BA196/100</f>
        <v>0.50180000000000002</v>
      </c>
      <c r="BE196" s="21">
        <f t="shared" ref="BE196:BE203" si="224">0.8*BA196/100</f>
        <v>0.77200000000000002</v>
      </c>
      <c r="BF196" s="21">
        <f t="shared" ref="BF196:BF203" si="225">1.5*BA196/100</f>
        <v>1.4475</v>
      </c>
      <c r="BG196" s="21">
        <f t="shared" ref="BG196:BG203" si="226">3.19*BA196/100</f>
        <v>3.0783499999999999</v>
      </c>
      <c r="BH196" s="21">
        <f t="shared" ref="BH196:BH203" si="227">18.75*BA196/100</f>
        <v>18.09375</v>
      </c>
      <c r="BI196" s="21">
        <f t="shared" ref="BI196:BI203" si="228">31.25*BA196/100</f>
        <v>30.15625</v>
      </c>
      <c r="BJ196" s="21">
        <f t="shared" ref="BJ196:BJ203" si="229">43.75*BA196/100</f>
        <v>42.21875</v>
      </c>
      <c r="BL196" s="12">
        <f t="shared" si="193"/>
        <v>96.5</v>
      </c>
      <c r="BM196" s="3">
        <f t="shared" si="194"/>
        <v>3.8599999999999995E-2</v>
      </c>
      <c r="BN196" s="3">
        <f t="shared" si="195"/>
        <v>0.1158</v>
      </c>
      <c r="BO196" s="3">
        <f t="shared" si="196"/>
        <v>0.31845000000000001</v>
      </c>
      <c r="BP196" s="3">
        <f t="shared" si="197"/>
        <v>0.49215000000000003</v>
      </c>
      <c r="BQ196" s="3">
        <f t="shared" ref="BQ196:BQ203" si="230">0.96*BL196/100</f>
        <v>0.9264</v>
      </c>
      <c r="BR196" s="3">
        <f t="shared" ref="BR196:BR203" si="231">2.04*BL196/100</f>
        <v>1.9686000000000001</v>
      </c>
      <c r="BS196" s="3">
        <f t="shared" si="198"/>
        <v>11.58</v>
      </c>
      <c r="BT196" s="3">
        <f t="shared" si="199"/>
        <v>19.3</v>
      </c>
      <c r="BU196" s="3">
        <f t="shared" si="200"/>
        <v>27.02</v>
      </c>
      <c r="BV196" s="3">
        <f t="shared" si="201"/>
        <v>34.74</v>
      </c>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c r="IW196" s="3"/>
      <c r="IX196" s="3"/>
      <c r="IY196" s="3"/>
      <c r="IZ196" s="3"/>
      <c r="JA196" s="3"/>
      <c r="JB196" s="3"/>
      <c r="JC196" s="3"/>
      <c r="JD196" s="3"/>
      <c r="JE196" s="3"/>
      <c r="JF196" s="3"/>
      <c r="JG196" s="3"/>
      <c r="JH196" s="3"/>
      <c r="JI196" s="3"/>
      <c r="JJ196" s="3"/>
      <c r="JK196" s="3"/>
      <c r="JL196" s="3"/>
      <c r="JM196" s="3"/>
      <c r="JN196" s="3"/>
      <c r="JO196" s="3"/>
      <c r="JP196" s="3"/>
      <c r="JQ196" s="3"/>
      <c r="JR196" s="3"/>
      <c r="JS196" s="3"/>
      <c r="JT196" s="3"/>
      <c r="JU196" s="3"/>
      <c r="JV196" s="3"/>
      <c r="JW196" s="3"/>
      <c r="JX196" s="3"/>
      <c r="JY196" s="3"/>
      <c r="JZ196" s="3"/>
      <c r="KA196" s="3"/>
      <c r="KB196" s="3"/>
      <c r="KC196" s="3"/>
      <c r="KD196" s="3"/>
      <c r="KE196" s="3"/>
      <c r="KF196" s="3"/>
      <c r="KG196" s="3"/>
      <c r="KH196" s="3"/>
      <c r="KI196" s="3"/>
      <c r="KJ196" s="3"/>
      <c r="KK196" s="3"/>
      <c r="KL196" s="3"/>
      <c r="KM196" s="3"/>
      <c r="KN196" s="3"/>
      <c r="KO196" s="3"/>
      <c r="KP196" s="3"/>
      <c r="KQ196" s="3"/>
      <c r="KR196" s="3"/>
      <c r="KS196" s="3"/>
      <c r="KT196" s="3"/>
      <c r="KU196" s="3"/>
      <c r="KV196" s="3"/>
      <c r="KW196" s="3"/>
      <c r="KX196" s="3"/>
      <c r="KY196" s="3"/>
      <c r="KZ196" s="3"/>
      <c r="LA196" s="3"/>
      <c r="LB196" s="3"/>
      <c r="LC196" s="3"/>
      <c r="LD196" s="3"/>
      <c r="LE196" s="3"/>
      <c r="LF196" s="3"/>
      <c r="LG196" s="3"/>
      <c r="LH196" s="3"/>
      <c r="LI196" s="3"/>
      <c r="LJ196" s="3"/>
      <c r="LK196" s="3"/>
      <c r="LL196" s="3"/>
      <c r="LM196" s="3"/>
      <c r="LN196" s="3"/>
      <c r="LO196" s="3"/>
      <c r="LP196" s="3"/>
      <c r="LQ196" s="3"/>
      <c r="LR196" s="3"/>
      <c r="LS196" s="3"/>
      <c r="LT196" s="3"/>
      <c r="LU196" s="3"/>
      <c r="LV196" s="3"/>
      <c r="LW196" s="3"/>
      <c r="LX196" s="3"/>
      <c r="LY196" s="3"/>
      <c r="LZ196" s="3"/>
      <c r="MA196" s="3"/>
      <c r="MB196" s="3"/>
      <c r="MC196" s="3"/>
      <c r="MD196" s="3"/>
      <c r="ME196" s="3"/>
      <c r="MF196" s="3"/>
      <c r="MG196" s="3"/>
      <c r="MH196" s="3"/>
      <c r="MI196" s="3"/>
      <c r="MJ196" s="3"/>
      <c r="MK196" s="3"/>
      <c r="ML196" s="3"/>
      <c r="MM196" s="3"/>
      <c r="MN196" s="3"/>
      <c r="MO196" s="3"/>
      <c r="MP196" s="3"/>
      <c r="MQ196" s="3"/>
      <c r="MR196" s="3"/>
      <c r="MS196" s="3"/>
      <c r="MT196" s="3"/>
      <c r="MU196" s="3"/>
      <c r="MV196" s="3"/>
      <c r="MW196" s="3"/>
      <c r="MX196" s="3"/>
      <c r="MY196" s="3"/>
      <c r="MZ196" s="3"/>
      <c r="NA196" s="3"/>
    </row>
    <row r="197" spans="1:365" x14ac:dyDescent="0.25">
      <c r="A197" s="12">
        <f t="shared" si="174"/>
        <v>97</v>
      </c>
      <c r="B197" s="11">
        <f t="shared" si="175"/>
        <v>97</v>
      </c>
      <c r="C197" s="31"/>
      <c r="D197" s="12">
        <f t="shared" si="176"/>
        <v>97</v>
      </c>
      <c r="E197" s="15">
        <f t="shared" si="177"/>
        <v>24.25</v>
      </c>
      <c r="F197" s="8">
        <f t="shared" si="178"/>
        <v>72.75</v>
      </c>
      <c r="G197" s="31"/>
      <c r="H197" s="12">
        <f t="shared" si="179"/>
        <v>97</v>
      </c>
      <c r="I197" s="9">
        <f t="shared" si="180"/>
        <v>7.9151999999999996</v>
      </c>
      <c r="J197" s="9">
        <f t="shared" si="181"/>
        <v>23.755299999999998</v>
      </c>
      <c r="K197" s="9">
        <f t="shared" si="182"/>
        <v>65.329499999999996</v>
      </c>
      <c r="L197" s="31"/>
      <c r="M197" s="12">
        <f t="shared" si="183"/>
        <v>97</v>
      </c>
      <c r="N197" s="7">
        <f t="shared" si="184"/>
        <v>3.88</v>
      </c>
      <c r="O197" s="7">
        <f t="shared" si="185"/>
        <v>11.64</v>
      </c>
      <c r="P197" s="7">
        <f t="shared" si="186"/>
        <v>32.01</v>
      </c>
      <c r="Q197" s="7">
        <f t="shared" si="187"/>
        <v>49.47</v>
      </c>
      <c r="R197" s="31"/>
      <c r="S197" s="12">
        <f t="shared" si="188"/>
        <v>97</v>
      </c>
      <c r="T197" s="7">
        <f t="shared" si="202"/>
        <v>1.9787999999999999</v>
      </c>
      <c r="U197" s="7">
        <f t="shared" si="203"/>
        <v>5.9363999999999999</v>
      </c>
      <c r="V197" s="7">
        <f t="shared" si="204"/>
        <v>16.334800000000001</v>
      </c>
      <c r="W197" s="7">
        <f t="shared" si="205"/>
        <v>25.2394</v>
      </c>
      <c r="X197" s="7">
        <f t="shared" si="206"/>
        <v>47.510599999999997</v>
      </c>
      <c r="Z197" s="12">
        <f t="shared" si="189"/>
        <v>97</v>
      </c>
      <c r="AA197" s="7">
        <f t="shared" si="207"/>
        <v>0.97</v>
      </c>
      <c r="AB197" s="7">
        <f t="shared" si="208"/>
        <v>2.91</v>
      </c>
      <c r="AC197" s="7">
        <f t="shared" si="209"/>
        <v>8.0024999999999995</v>
      </c>
      <c r="AD197" s="7">
        <f t="shared" si="210"/>
        <v>12.3675</v>
      </c>
      <c r="AE197" s="7">
        <f t="shared" si="211"/>
        <v>23.28</v>
      </c>
      <c r="AF197" s="7">
        <f t="shared" si="212"/>
        <v>49.47</v>
      </c>
      <c r="AG197" s="23"/>
      <c r="AH197" s="12">
        <f t="shared" si="190"/>
        <v>97</v>
      </c>
      <c r="AI197" s="21">
        <f>0.25*'table CONIFERES'!$AH197/100</f>
        <v>0.24249999999999999</v>
      </c>
      <c r="AJ197" s="21">
        <f>0.75*'table CONIFERES'!AH197/100</f>
        <v>0.72750000000000004</v>
      </c>
      <c r="AK197" s="21">
        <f>2.06*'table CONIFERES'!AH197/100</f>
        <v>1.9982</v>
      </c>
      <c r="AL197" s="21">
        <f>3.19*'table CONIFERES'!AH197/100</f>
        <v>3.0943000000000001</v>
      </c>
      <c r="AM197" s="21">
        <f>6*'table CONIFERES'!AH197/100</f>
        <v>5.82</v>
      </c>
      <c r="AN197" s="21">
        <f>12.75*'table CONIFERES'!AH197/100</f>
        <v>12.3675</v>
      </c>
      <c r="AO197" s="21">
        <f>75*'table CONIFERES'!AH197/100</f>
        <v>72.75</v>
      </c>
      <c r="AQ197" s="12">
        <f t="shared" si="191"/>
        <v>97</v>
      </c>
      <c r="AR197" s="21">
        <f t="shared" si="213"/>
        <v>0.1067</v>
      </c>
      <c r="AS197" s="21">
        <f t="shared" si="214"/>
        <v>0.3201</v>
      </c>
      <c r="AT197" s="21">
        <f t="shared" si="215"/>
        <v>0.89240000000000008</v>
      </c>
      <c r="AU197" s="21">
        <f t="shared" si="216"/>
        <v>1.3773999999999997</v>
      </c>
      <c r="AV197" s="21">
        <f t="shared" si="217"/>
        <v>2.5899000000000001</v>
      </c>
      <c r="AW197" s="21">
        <f t="shared" si="218"/>
        <v>5.4999000000000002</v>
      </c>
      <c r="AX197" s="21">
        <f t="shared" si="219"/>
        <v>32.330099999999995</v>
      </c>
      <c r="AY197" s="21">
        <f t="shared" si="220"/>
        <v>53.893200000000007</v>
      </c>
      <c r="BA197" s="12">
        <f t="shared" si="192"/>
        <v>97</v>
      </c>
      <c r="BB197" s="21">
        <f t="shared" si="221"/>
        <v>5.8199999999999995E-2</v>
      </c>
      <c r="BC197" s="21">
        <f t="shared" si="222"/>
        <v>0.18429999999999999</v>
      </c>
      <c r="BD197" s="21">
        <f t="shared" si="223"/>
        <v>0.50440000000000007</v>
      </c>
      <c r="BE197" s="21">
        <f t="shared" si="224"/>
        <v>0.77600000000000013</v>
      </c>
      <c r="BF197" s="21">
        <f t="shared" si="225"/>
        <v>1.4550000000000001</v>
      </c>
      <c r="BG197" s="21">
        <f t="shared" si="226"/>
        <v>3.0943000000000001</v>
      </c>
      <c r="BH197" s="21">
        <f t="shared" si="227"/>
        <v>18.1875</v>
      </c>
      <c r="BI197" s="21">
        <f t="shared" si="228"/>
        <v>30.3125</v>
      </c>
      <c r="BJ197" s="21">
        <f t="shared" si="229"/>
        <v>42.4375</v>
      </c>
      <c r="BL197" s="12">
        <f t="shared" si="193"/>
        <v>97</v>
      </c>
      <c r="BM197" s="3">
        <f t="shared" si="194"/>
        <v>3.8800000000000001E-2</v>
      </c>
      <c r="BN197" s="3">
        <f t="shared" si="195"/>
        <v>0.11639999999999999</v>
      </c>
      <c r="BO197" s="3">
        <f t="shared" si="196"/>
        <v>0.3201</v>
      </c>
      <c r="BP197" s="3">
        <f t="shared" si="197"/>
        <v>0.49469999999999997</v>
      </c>
      <c r="BQ197" s="3">
        <f t="shared" si="230"/>
        <v>0.93119999999999992</v>
      </c>
      <c r="BR197" s="3">
        <f t="shared" si="231"/>
        <v>1.9787999999999999</v>
      </c>
      <c r="BS197" s="3">
        <f t="shared" si="198"/>
        <v>11.64</v>
      </c>
      <c r="BT197" s="3">
        <f t="shared" si="199"/>
        <v>19.399999999999999</v>
      </c>
      <c r="BU197" s="3">
        <f t="shared" si="200"/>
        <v>27.16</v>
      </c>
      <c r="BV197" s="3">
        <f t="shared" si="201"/>
        <v>34.92</v>
      </c>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c r="IW197" s="3"/>
      <c r="IX197" s="3"/>
      <c r="IY197" s="3"/>
      <c r="IZ197" s="3"/>
      <c r="JA197" s="3"/>
      <c r="JB197" s="3"/>
      <c r="JC197" s="3"/>
      <c r="JD197" s="3"/>
      <c r="JE197" s="3"/>
      <c r="JF197" s="3"/>
      <c r="JG197" s="3"/>
      <c r="JH197" s="3"/>
      <c r="JI197" s="3"/>
      <c r="JJ197" s="3"/>
      <c r="JK197" s="3"/>
      <c r="JL197" s="3"/>
      <c r="JM197" s="3"/>
      <c r="JN197" s="3"/>
      <c r="JO197" s="3"/>
      <c r="JP197" s="3"/>
      <c r="JQ197" s="3"/>
      <c r="JR197" s="3"/>
      <c r="JS197" s="3"/>
      <c r="JT197" s="3"/>
      <c r="JU197" s="3"/>
      <c r="JV197" s="3"/>
      <c r="JW197" s="3"/>
      <c r="JX197" s="3"/>
      <c r="JY197" s="3"/>
      <c r="JZ197" s="3"/>
      <c r="KA197" s="3"/>
      <c r="KB197" s="3"/>
      <c r="KC197" s="3"/>
      <c r="KD197" s="3"/>
      <c r="KE197" s="3"/>
      <c r="KF197" s="3"/>
      <c r="KG197" s="3"/>
      <c r="KH197" s="3"/>
      <c r="KI197" s="3"/>
      <c r="KJ197" s="3"/>
      <c r="KK197" s="3"/>
      <c r="KL197" s="3"/>
      <c r="KM197" s="3"/>
      <c r="KN197" s="3"/>
      <c r="KO197" s="3"/>
      <c r="KP197" s="3"/>
      <c r="KQ197" s="3"/>
      <c r="KR197" s="3"/>
      <c r="KS197" s="3"/>
      <c r="KT197" s="3"/>
      <c r="KU197" s="3"/>
      <c r="KV197" s="3"/>
      <c r="KW197" s="3"/>
      <c r="KX197" s="3"/>
      <c r="KY197" s="3"/>
      <c r="KZ197" s="3"/>
      <c r="LA197" s="3"/>
      <c r="LB197" s="3"/>
      <c r="LC197" s="3"/>
      <c r="LD197" s="3"/>
      <c r="LE197" s="3"/>
      <c r="LF197" s="3"/>
      <c r="LG197" s="3"/>
      <c r="LH197" s="3"/>
      <c r="LI197" s="3"/>
      <c r="LJ197" s="3"/>
      <c r="LK197" s="3"/>
      <c r="LL197" s="3"/>
      <c r="LM197" s="3"/>
      <c r="LN197" s="3"/>
      <c r="LO197" s="3"/>
      <c r="LP197" s="3"/>
      <c r="LQ197" s="3"/>
      <c r="LR197" s="3"/>
      <c r="LS197" s="3"/>
      <c r="LT197" s="3"/>
      <c r="LU197" s="3"/>
      <c r="LV197" s="3"/>
      <c r="LW197" s="3"/>
      <c r="LX197" s="3"/>
      <c r="LY197" s="3"/>
      <c r="LZ197" s="3"/>
      <c r="MA197" s="3"/>
      <c r="MB197" s="3"/>
      <c r="MC197" s="3"/>
      <c r="MD197" s="3"/>
      <c r="ME197" s="3"/>
      <c r="MF197" s="3"/>
      <c r="MG197" s="3"/>
      <c r="MH197" s="3"/>
      <c r="MI197" s="3"/>
      <c r="MJ197" s="3"/>
      <c r="MK197" s="3"/>
      <c r="ML197" s="3"/>
      <c r="MM197" s="3"/>
      <c r="MN197" s="3"/>
      <c r="MO197" s="3"/>
      <c r="MP197" s="3"/>
      <c r="MQ197" s="3"/>
      <c r="MR197" s="3"/>
      <c r="MS197" s="3"/>
      <c r="MT197" s="3"/>
      <c r="MU197" s="3"/>
      <c r="MV197" s="3"/>
      <c r="MW197" s="3"/>
      <c r="MX197" s="3"/>
      <c r="MY197" s="3"/>
      <c r="MZ197" s="3"/>
      <c r="NA197" s="3"/>
    </row>
    <row r="198" spans="1:365" x14ac:dyDescent="0.25">
      <c r="A198" s="12">
        <f t="shared" si="174"/>
        <v>97.5</v>
      </c>
      <c r="B198" s="11">
        <f t="shared" si="175"/>
        <v>97.5</v>
      </c>
      <c r="C198" s="31"/>
      <c r="D198" s="12">
        <f t="shared" si="176"/>
        <v>97.5</v>
      </c>
      <c r="E198" s="15">
        <f t="shared" si="177"/>
        <v>24.375</v>
      </c>
      <c r="F198" s="8">
        <f t="shared" si="178"/>
        <v>73.125</v>
      </c>
      <c r="G198" s="31"/>
      <c r="H198" s="12">
        <f t="shared" si="179"/>
        <v>97.5</v>
      </c>
      <c r="I198" s="9">
        <f t="shared" si="180"/>
        <v>7.9560000000000004</v>
      </c>
      <c r="J198" s="9">
        <f t="shared" si="181"/>
        <v>23.877749999999995</v>
      </c>
      <c r="K198" s="9">
        <f t="shared" si="182"/>
        <v>65.666249999999991</v>
      </c>
      <c r="L198" s="31"/>
      <c r="M198" s="12">
        <f t="shared" si="183"/>
        <v>97.5</v>
      </c>
      <c r="N198" s="7">
        <f t="shared" si="184"/>
        <v>3.9</v>
      </c>
      <c r="O198" s="7">
        <f t="shared" si="185"/>
        <v>11.7</v>
      </c>
      <c r="P198" s="7">
        <f t="shared" si="186"/>
        <v>32.174999999999997</v>
      </c>
      <c r="Q198" s="7">
        <f t="shared" si="187"/>
        <v>49.725000000000001</v>
      </c>
      <c r="R198" s="31"/>
      <c r="S198" s="12">
        <f t="shared" si="188"/>
        <v>97.5</v>
      </c>
      <c r="T198" s="7">
        <f t="shared" si="202"/>
        <v>1.9890000000000001</v>
      </c>
      <c r="U198" s="7">
        <f t="shared" si="203"/>
        <v>5.9670000000000005</v>
      </c>
      <c r="V198" s="7">
        <f t="shared" si="204"/>
        <v>16.419</v>
      </c>
      <c r="W198" s="7">
        <f t="shared" si="205"/>
        <v>25.369499999999999</v>
      </c>
      <c r="X198" s="7">
        <f t="shared" si="206"/>
        <v>47.755499999999991</v>
      </c>
      <c r="Z198" s="12">
        <f t="shared" si="189"/>
        <v>97.5</v>
      </c>
      <c r="AA198" s="7">
        <f t="shared" si="207"/>
        <v>0.97499999999999998</v>
      </c>
      <c r="AB198" s="7">
        <f t="shared" si="208"/>
        <v>2.9249999999999998</v>
      </c>
      <c r="AC198" s="7">
        <f t="shared" si="209"/>
        <v>8.0437499999999993</v>
      </c>
      <c r="AD198" s="7">
        <f t="shared" si="210"/>
        <v>12.43125</v>
      </c>
      <c r="AE198" s="7">
        <f t="shared" si="211"/>
        <v>23.4</v>
      </c>
      <c r="AF198" s="7">
        <f t="shared" si="212"/>
        <v>49.725000000000001</v>
      </c>
      <c r="AG198" s="23"/>
      <c r="AH198" s="12">
        <f t="shared" si="190"/>
        <v>97.5</v>
      </c>
      <c r="AI198" s="21">
        <f>0.25*'table CONIFERES'!$AH198/100</f>
        <v>0.24374999999999999</v>
      </c>
      <c r="AJ198" s="21">
        <f>0.75*'table CONIFERES'!AH198/100</f>
        <v>0.73124999999999996</v>
      </c>
      <c r="AK198" s="21">
        <f>2.06*'table CONIFERES'!AH198/100</f>
        <v>2.0084999999999997</v>
      </c>
      <c r="AL198" s="21">
        <f>3.19*'table CONIFERES'!AH198/100</f>
        <v>3.1102499999999997</v>
      </c>
      <c r="AM198" s="21">
        <f>6*'table CONIFERES'!AH198/100</f>
        <v>5.85</v>
      </c>
      <c r="AN198" s="21">
        <f>12.75*'table CONIFERES'!AH198/100</f>
        <v>12.43125</v>
      </c>
      <c r="AO198" s="21">
        <f>75*'table CONIFERES'!AH198/100</f>
        <v>73.125</v>
      </c>
      <c r="AQ198" s="12">
        <f t="shared" si="191"/>
        <v>97.5</v>
      </c>
      <c r="AR198" s="21">
        <f t="shared" si="213"/>
        <v>0.10725</v>
      </c>
      <c r="AS198" s="21">
        <f t="shared" si="214"/>
        <v>0.32175000000000004</v>
      </c>
      <c r="AT198" s="21">
        <f t="shared" si="215"/>
        <v>0.89700000000000002</v>
      </c>
      <c r="AU198" s="21">
        <f t="shared" si="216"/>
        <v>1.3844999999999998</v>
      </c>
      <c r="AV198" s="21">
        <f t="shared" si="217"/>
        <v>2.6032500000000001</v>
      </c>
      <c r="AW198" s="21">
        <f t="shared" si="218"/>
        <v>5.5282500000000008</v>
      </c>
      <c r="AX198" s="21">
        <f t="shared" si="219"/>
        <v>32.496749999999999</v>
      </c>
      <c r="AY198" s="21">
        <f t="shared" si="220"/>
        <v>54.171000000000006</v>
      </c>
      <c r="BA198" s="12">
        <f t="shared" si="192"/>
        <v>97.5</v>
      </c>
      <c r="BB198" s="21">
        <f t="shared" si="221"/>
        <v>5.8499999999999996E-2</v>
      </c>
      <c r="BC198" s="21">
        <f t="shared" si="222"/>
        <v>0.18525</v>
      </c>
      <c r="BD198" s="21">
        <f t="shared" si="223"/>
        <v>0.50700000000000001</v>
      </c>
      <c r="BE198" s="21">
        <f t="shared" si="224"/>
        <v>0.78</v>
      </c>
      <c r="BF198" s="21">
        <f t="shared" si="225"/>
        <v>1.4624999999999999</v>
      </c>
      <c r="BG198" s="21">
        <f t="shared" si="226"/>
        <v>3.1102499999999997</v>
      </c>
      <c r="BH198" s="21">
        <f t="shared" si="227"/>
        <v>18.28125</v>
      </c>
      <c r="BI198" s="21">
        <f t="shared" si="228"/>
        <v>30.46875</v>
      </c>
      <c r="BJ198" s="21">
        <f t="shared" si="229"/>
        <v>42.65625</v>
      </c>
      <c r="BL198" s="12">
        <f t="shared" si="193"/>
        <v>97.5</v>
      </c>
      <c r="BM198" s="3">
        <f t="shared" si="194"/>
        <v>3.9E-2</v>
      </c>
      <c r="BN198" s="3">
        <f t="shared" si="195"/>
        <v>0.11699999999999999</v>
      </c>
      <c r="BO198" s="3">
        <f t="shared" si="196"/>
        <v>0.32175000000000004</v>
      </c>
      <c r="BP198" s="3">
        <f t="shared" si="197"/>
        <v>0.49725000000000003</v>
      </c>
      <c r="BQ198" s="3">
        <f t="shared" si="230"/>
        <v>0.93599999999999994</v>
      </c>
      <c r="BR198" s="3">
        <f t="shared" si="231"/>
        <v>1.9890000000000001</v>
      </c>
      <c r="BS198" s="3">
        <f t="shared" si="198"/>
        <v>11.7</v>
      </c>
      <c r="BT198" s="3">
        <f t="shared" si="199"/>
        <v>19.5</v>
      </c>
      <c r="BU198" s="3">
        <f t="shared" si="200"/>
        <v>27.3</v>
      </c>
      <c r="BV198" s="3">
        <f t="shared" si="201"/>
        <v>35.1</v>
      </c>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c r="IW198" s="3"/>
      <c r="IX198" s="3"/>
      <c r="IY198" s="3"/>
      <c r="IZ198" s="3"/>
      <c r="JA198" s="3"/>
      <c r="JB198" s="3"/>
      <c r="JC198" s="3"/>
      <c r="JD198" s="3"/>
      <c r="JE198" s="3"/>
      <c r="JF198" s="3"/>
      <c r="JG198" s="3"/>
      <c r="JH198" s="3"/>
      <c r="JI198" s="3"/>
      <c r="JJ198" s="3"/>
      <c r="JK198" s="3"/>
      <c r="JL198" s="3"/>
      <c r="JM198" s="3"/>
      <c r="JN198" s="3"/>
      <c r="JO198" s="3"/>
      <c r="JP198" s="3"/>
      <c r="JQ198" s="3"/>
      <c r="JR198" s="3"/>
      <c r="JS198" s="3"/>
      <c r="JT198" s="3"/>
      <c r="JU198" s="3"/>
      <c r="JV198" s="3"/>
      <c r="JW198" s="3"/>
      <c r="JX198" s="3"/>
      <c r="JY198" s="3"/>
      <c r="JZ198" s="3"/>
      <c r="KA198" s="3"/>
      <c r="KB198" s="3"/>
      <c r="KC198" s="3"/>
      <c r="KD198" s="3"/>
      <c r="KE198" s="3"/>
      <c r="KF198" s="3"/>
      <c r="KG198" s="3"/>
      <c r="KH198" s="3"/>
      <c r="KI198" s="3"/>
      <c r="KJ198" s="3"/>
      <c r="KK198" s="3"/>
      <c r="KL198" s="3"/>
      <c r="KM198" s="3"/>
      <c r="KN198" s="3"/>
      <c r="KO198" s="3"/>
      <c r="KP198" s="3"/>
      <c r="KQ198" s="3"/>
      <c r="KR198" s="3"/>
      <c r="KS198" s="3"/>
      <c r="KT198" s="3"/>
      <c r="KU198" s="3"/>
      <c r="KV198" s="3"/>
      <c r="KW198" s="3"/>
      <c r="KX198" s="3"/>
      <c r="KY198" s="3"/>
      <c r="KZ198" s="3"/>
      <c r="LA198" s="3"/>
      <c r="LB198" s="3"/>
      <c r="LC198" s="3"/>
      <c r="LD198" s="3"/>
      <c r="LE198" s="3"/>
      <c r="LF198" s="3"/>
      <c r="LG198" s="3"/>
      <c r="LH198" s="3"/>
      <c r="LI198" s="3"/>
      <c r="LJ198" s="3"/>
      <c r="LK198" s="3"/>
      <c r="LL198" s="3"/>
      <c r="LM198" s="3"/>
      <c r="LN198" s="3"/>
      <c r="LO198" s="3"/>
      <c r="LP198" s="3"/>
      <c r="LQ198" s="3"/>
      <c r="LR198" s="3"/>
      <c r="LS198" s="3"/>
      <c r="LT198" s="3"/>
      <c r="LU198" s="3"/>
      <c r="LV198" s="3"/>
      <c r="LW198" s="3"/>
      <c r="LX198" s="3"/>
      <c r="LY198" s="3"/>
      <c r="LZ198" s="3"/>
      <c r="MA198" s="3"/>
      <c r="MB198" s="3"/>
      <c r="MC198" s="3"/>
      <c r="MD198" s="3"/>
      <c r="ME198" s="3"/>
      <c r="MF198" s="3"/>
      <c r="MG198" s="3"/>
      <c r="MH198" s="3"/>
      <c r="MI198" s="3"/>
      <c r="MJ198" s="3"/>
      <c r="MK198" s="3"/>
      <c r="ML198" s="3"/>
      <c r="MM198" s="3"/>
      <c r="MN198" s="3"/>
      <c r="MO198" s="3"/>
      <c r="MP198" s="3"/>
      <c r="MQ198" s="3"/>
      <c r="MR198" s="3"/>
      <c r="MS198" s="3"/>
      <c r="MT198" s="3"/>
      <c r="MU198" s="3"/>
      <c r="MV198" s="3"/>
      <c r="MW198" s="3"/>
      <c r="MX198" s="3"/>
      <c r="MY198" s="3"/>
      <c r="MZ198" s="3"/>
      <c r="NA198" s="3"/>
    </row>
    <row r="199" spans="1:365" x14ac:dyDescent="0.25">
      <c r="A199" s="12">
        <f t="shared" si="174"/>
        <v>98</v>
      </c>
      <c r="B199" s="11">
        <f t="shared" si="175"/>
        <v>98</v>
      </c>
      <c r="C199" s="31"/>
      <c r="D199" s="12">
        <f t="shared" si="176"/>
        <v>98</v>
      </c>
      <c r="E199" s="15">
        <f t="shared" si="177"/>
        <v>24.5</v>
      </c>
      <c r="F199" s="8">
        <f t="shared" si="178"/>
        <v>73.5</v>
      </c>
      <c r="G199" s="31"/>
      <c r="H199" s="12">
        <f t="shared" si="179"/>
        <v>98</v>
      </c>
      <c r="I199" s="9">
        <f t="shared" si="180"/>
        <v>7.9968000000000004</v>
      </c>
      <c r="J199" s="9">
        <f t="shared" si="181"/>
        <v>24.0002</v>
      </c>
      <c r="K199" s="9">
        <f t="shared" si="182"/>
        <v>66.002999999999986</v>
      </c>
      <c r="L199" s="31"/>
      <c r="M199" s="12">
        <f t="shared" si="183"/>
        <v>98</v>
      </c>
      <c r="N199" s="7">
        <f t="shared" si="184"/>
        <v>3.92</v>
      </c>
      <c r="O199" s="7">
        <f t="shared" si="185"/>
        <v>11.76</v>
      </c>
      <c r="P199" s="7">
        <f t="shared" si="186"/>
        <v>32.340000000000003</v>
      </c>
      <c r="Q199" s="7">
        <f t="shared" si="187"/>
        <v>49.98</v>
      </c>
      <c r="R199" s="31"/>
      <c r="S199" s="12">
        <f t="shared" si="188"/>
        <v>98</v>
      </c>
      <c r="T199" s="7">
        <f t="shared" si="202"/>
        <v>1.9992000000000001</v>
      </c>
      <c r="U199" s="7">
        <f t="shared" si="203"/>
        <v>5.9976000000000003</v>
      </c>
      <c r="V199" s="7">
        <f t="shared" si="204"/>
        <v>16.5032</v>
      </c>
      <c r="W199" s="7">
        <f t="shared" si="205"/>
        <v>25.499600000000001</v>
      </c>
      <c r="X199" s="7">
        <f t="shared" si="206"/>
        <v>48.000399999999999</v>
      </c>
      <c r="Z199" s="12">
        <f t="shared" si="189"/>
        <v>98</v>
      </c>
      <c r="AA199" s="7">
        <f t="shared" si="207"/>
        <v>0.98</v>
      </c>
      <c r="AB199" s="7">
        <f t="shared" si="208"/>
        <v>2.94</v>
      </c>
      <c r="AC199" s="7">
        <f t="shared" si="209"/>
        <v>8.0850000000000009</v>
      </c>
      <c r="AD199" s="7">
        <f t="shared" si="210"/>
        <v>12.494999999999999</v>
      </c>
      <c r="AE199" s="7">
        <f t="shared" si="211"/>
        <v>23.52</v>
      </c>
      <c r="AF199" s="7">
        <f t="shared" si="212"/>
        <v>49.98</v>
      </c>
      <c r="AG199" s="23"/>
      <c r="AH199" s="12">
        <f t="shared" si="190"/>
        <v>98</v>
      </c>
      <c r="AI199" s="21">
        <f>0.25*'table CONIFERES'!$AH199/100</f>
        <v>0.245</v>
      </c>
      <c r="AJ199" s="21">
        <f>0.75*'table CONIFERES'!AH199/100</f>
        <v>0.73499999999999999</v>
      </c>
      <c r="AK199" s="21">
        <f>2.06*'table CONIFERES'!AH199/100</f>
        <v>2.0188000000000001</v>
      </c>
      <c r="AL199" s="21">
        <f>3.19*'table CONIFERES'!AH199/100</f>
        <v>3.1261999999999999</v>
      </c>
      <c r="AM199" s="21">
        <f>6*'table CONIFERES'!AH199/100</f>
        <v>5.88</v>
      </c>
      <c r="AN199" s="21">
        <f>12.75*'table CONIFERES'!AH199/100</f>
        <v>12.494999999999999</v>
      </c>
      <c r="AO199" s="21">
        <f>75*'table CONIFERES'!AH199/100</f>
        <v>73.5</v>
      </c>
      <c r="AQ199" s="12">
        <f t="shared" si="191"/>
        <v>98</v>
      </c>
      <c r="AR199" s="21">
        <f t="shared" si="213"/>
        <v>0.10779999999999999</v>
      </c>
      <c r="AS199" s="21">
        <f t="shared" si="214"/>
        <v>0.32340000000000002</v>
      </c>
      <c r="AT199" s="21">
        <f t="shared" si="215"/>
        <v>0.90160000000000007</v>
      </c>
      <c r="AU199" s="21">
        <f t="shared" si="216"/>
        <v>1.3915999999999999</v>
      </c>
      <c r="AV199" s="21">
        <f t="shared" si="217"/>
        <v>2.6165999999999996</v>
      </c>
      <c r="AW199" s="21">
        <f t="shared" si="218"/>
        <v>5.5565999999999995</v>
      </c>
      <c r="AX199" s="21">
        <f t="shared" si="219"/>
        <v>32.663399999999996</v>
      </c>
      <c r="AY199" s="21">
        <f t="shared" si="220"/>
        <v>54.448799999999999</v>
      </c>
      <c r="BA199" s="12">
        <f t="shared" si="192"/>
        <v>98</v>
      </c>
      <c r="BB199" s="21">
        <f t="shared" si="221"/>
        <v>5.8799999999999998E-2</v>
      </c>
      <c r="BC199" s="21">
        <f t="shared" si="222"/>
        <v>0.1862</v>
      </c>
      <c r="BD199" s="21">
        <f t="shared" si="223"/>
        <v>0.50960000000000005</v>
      </c>
      <c r="BE199" s="21">
        <f t="shared" si="224"/>
        <v>0.78400000000000003</v>
      </c>
      <c r="BF199" s="21">
        <f t="shared" si="225"/>
        <v>1.47</v>
      </c>
      <c r="BG199" s="21">
        <f t="shared" si="226"/>
        <v>3.1261999999999999</v>
      </c>
      <c r="BH199" s="21">
        <f t="shared" si="227"/>
        <v>18.375</v>
      </c>
      <c r="BI199" s="21">
        <f t="shared" si="228"/>
        <v>30.625</v>
      </c>
      <c r="BJ199" s="21">
        <f t="shared" si="229"/>
        <v>42.875</v>
      </c>
      <c r="BL199" s="12">
        <f t="shared" si="193"/>
        <v>98</v>
      </c>
      <c r="BM199" s="3">
        <f t="shared" si="194"/>
        <v>3.9199999999999999E-2</v>
      </c>
      <c r="BN199" s="3">
        <f t="shared" si="195"/>
        <v>0.1176</v>
      </c>
      <c r="BO199" s="3">
        <f t="shared" si="196"/>
        <v>0.32340000000000002</v>
      </c>
      <c r="BP199" s="3">
        <f t="shared" si="197"/>
        <v>0.49980000000000002</v>
      </c>
      <c r="BQ199" s="3">
        <f t="shared" si="230"/>
        <v>0.94079999999999997</v>
      </c>
      <c r="BR199" s="3">
        <f t="shared" si="231"/>
        <v>1.9992000000000001</v>
      </c>
      <c r="BS199" s="3">
        <f t="shared" si="198"/>
        <v>11.76</v>
      </c>
      <c r="BT199" s="3">
        <f t="shared" si="199"/>
        <v>19.600000000000001</v>
      </c>
      <c r="BU199" s="3">
        <f t="shared" si="200"/>
        <v>27.44</v>
      </c>
      <c r="BV199" s="3">
        <f t="shared" si="201"/>
        <v>35.28</v>
      </c>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c r="IW199" s="3"/>
      <c r="IX199" s="3"/>
      <c r="IY199" s="3"/>
      <c r="IZ199" s="3"/>
      <c r="JA199" s="3"/>
      <c r="JB199" s="3"/>
      <c r="JC199" s="3"/>
      <c r="JD199" s="3"/>
      <c r="JE199" s="3"/>
      <c r="JF199" s="3"/>
      <c r="JG199" s="3"/>
      <c r="JH199" s="3"/>
      <c r="JI199" s="3"/>
      <c r="JJ199" s="3"/>
      <c r="JK199" s="3"/>
      <c r="JL199" s="3"/>
      <c r="JM199" s="3"/>
      <c r="JN199" s="3"/>
      <c r="JO199" s="3"/>
      <c r="JP199" s="3"/>
      <c r="JQ199" s="3"/>
      <c r="JR199" s="3"/>
      <c r="JS199" s="3"/>
      <c r="JT199" s="3"/>
      <c r="JU199" s="3"/>
      <c r="JV199" s="3"/>
      <c r="JW199" s="3"/>
      <c r="JX199" s="3"/>
      <c r="JY199" s="3"/>
      <c r="JZ199" s="3"/>
      <c r="KA199" s="3"/>
      <c r="KB199" s="3"/>
      <c r="KC199" s="3"/>
      <c r="KD199" s="3"/>
      <c r="KE199" s="3"/>
      <c r="KF199" s="3"/>
      <c r="KG199" s="3"/>
      <c r="KH199" s="3"/>
      <c r="KI199" s="3"/>
      <c r="KJ199" s="3"/>
      <c r="KK199" s="3"/>
      <c r="KL199" s="3"/>
      <c r="KM199" s="3"/>
      <c r="KN199" s="3"/>
      <c r="KO199" s="3"/>
      <c r="KP199" s="3"/>
      <c r="KQ199" s="3"/>
      <c r="KR199" s="3"/>
      <c r="KS199" s="3"/>
      <c r="KT199" s="3"/>
      <c r="KU199" s="3"/>
      <c r="KV199" s="3"/>
      <c r="KW199" s="3"/>
      <c r="KX199" s="3"/>
      <c r="KY199" s="3"/>
      <c r="KZ199" s="3"/>
      <c r="LA199" s="3"/>
      <c r="LB199" s="3"/>
      <c r="LC199" s="3"/>
      <c r="LD199" s="3"/>
      <c r="LE199" s="3"/>
      <c r="LF199" s="3"/>
      <c r="LG199" s="3"/>
      <c r="LH199" s="3"/>
      <c r="LI199" s="3"/>
      <c r="LJ199" s="3"/>
      <c r="LK199" s="3"/>
      <c r="LL199" s="3"/>
      <c r="LM199" s="3"/>
      <c r="LN199" s="3"/>
      <c r="LO199" s="3"/>
      <c r="LP199" s="3"/>
      <c r="LQ199" s="3"/>
      <c r="LR199" s="3"/>
      <c r="LS199" s="3"/>
      <c r="LT199" s="3"/>
      <c r="LU199" s="3"/>
      <c r="LV199" s="3"/>
      <c r="LW199" s="3"/>
      <c r="LX199" s="3"/>
      <c r="LY199" s="3"/>
      <c r="LZ199" s="3"/>
      <c r="MA199" s="3"/>
      <c r="MB199" s="3"/>
      <c r="MC199" s="3"/>
      <c r="MD199" s="3"/>
      <c r="ME199" s="3"/>
      <c r="MF199" s="3"/>
      <c r="MG199" s="3"/>
      <c r="MH199" s="3"/>
      <c r="MI199" s="3"/>
      <c r="MJ199" s="3"/>
      <c r="MK199" s="3"/>
      <c r="ML199" s="3"/>
      <c r="MM199" s="3"/>
      <c r="MN199" s="3"/>
      <c r="MO199" s="3"/>
      <c r="MP199" s="3"/>
      <c r="MQ199" s="3"/>
      <c r="MR199" s="3"/>
      <c r="MS199" s="3"/>
      <c r="MT199" s="3"/>
      <c r="MU199" s="3"/>
      <c r="MV199" s="3"/>
      <c r="MW199" s="3"/>
      <c r="MX199" s="3"/>
      <c r="MY199" s="3"/>
      <c r="MZ199" s="3"/>
      <c r="NA199" s="3"/>
    </row>
    <row r="200" spans="1:365" x14ac:dyDescent="0.25">
      <c r="A200" s="12">
        <f t="shared" si="174"/>
        <v>98.5</v>
      </c>
      <c r="B200" s="11">
        <f t="shared" si="175"/>
        <v>98.5</v>
      </c>
      <c r="C200" s="31"/>
      <c r="D200" s="12">
        <f t="shared" si="176"/>
        <v>98.5</v>
      </c>
      <c r="E200" s="15">
        <f t="shared" si="177"/>
        <v>24.625</v>
      </c>
      <c r="F200" s="8">
        <f t="shared" si="178"/>
        <v>73.875</v>
      </c>
      <c r="G200" s="31"/>
      <c r="H200" s="12">
        <f t="shared" si="179"/>
        <v>98.5</v>
      </c>
      <c r="I200" s="9">
        <f t="shared" si="180"/>
        <v>8.0375999999999994</v>
      </c>
      <c r="J200" s="9">
        <f t="shared" si="181"/>
        <v>24.12265</v>
      </c>
      <c r="K200" s="9">
        <f t="shared" si="182"/>
        <v>66.339749999999995</v>
      </c>
      <c r="L200" s="31"/>
      <c r="M200" s="12">
        <f t="shared" si="183"/>
        <v>98.5</v>
      </c>
      <c r="N200" s="7">
        <f t="shared" si="184"/>
        <v>3.94</v>
      </c>
      <c r="O200" s="7">
        <f t="shared" si="185"/>
        <v>11.82</v>
      </c>
      <c r="P200" s="7">
        <f t="shared" si="186"/>
        <v>32.505000000000003</v>
      </c>
      <c r="Q200" s="7">
        <f t="shared" si="187"/>
        <v>50.234999999999999</v>
      </c>
      <c r="R200" s="31"/>
      <c r="S200" s="12">
        <f t="shared" si="188"/>
        <v>98.5</v>
      </c>
      <c r="T200" s="7">
        <f t="shared" si="202"/>
        <v>2.0093999999999999</v>
      </c>
      <c r="U200" s="7">
        <f t="shared" si="203"/>
        <v>6.0282000000000009</v>
      </c>
      <c r="V200" s="7">
        <f t="shared" si="204"/>
        <v>16.587399999999999</v>
      </c>
      <c r="W200" s="7">
        <f t="shared" si="205"/>
        <v>25.6297</v>
      </c>
      <c r="X200" s="7">
        <f t="shared" si="206"/>
        <v>48.2453</v>
      </c>
      <c r="Z200" s="12">
        <f t="shared" si="189"/>
        <v>98.5</v>
      </c>
      <c r="AA200" s="7">
        <f t="shared" si="207"/>
        <v>0.98499999999999999</v>
      </c>
      <c r="AB200" s="7">
        <f t="shared" si="208"/>
        <v>2.9550000000000001</v>
      </c>
      <c r="AC200" s="7">
        <f t="shared" si="209"/>
        <v>8.1262500000000006</v>
      </c>
      <c r="AD200" s="7">
        <f t="shared" si="210"/>
        <v>12.55875</v>
      </c>
      <c r="AE200" s="7">
        <f t="shared" si="211"/>
        <v>23.64</v>
      </c>
      <c r="AF200" s="7">
        <f t="shared" si="212"/>
        <v>50.234999999999999</v>
      </c>
      <c r="AG200" s="23"/>
      <c r="AH200" s="12">
        <f t="shared" si="190"/>
        <v>98.5</v>
      </c>
      <c r="AI200" s="21">
        <f>0.25*'table CONIFERES'!$AH200/100</f>
        <v>0.24625</v>
      </c>
      <c r="AJ200" s="21">
        <f>0.75*'table CONIFERES'!AH200/100</f>
        <v>0.73875000000000002</v>
      </c>
      <c r="AK200" s="21">
        <f>2.06*'table CONIFERES'!AH200/100</f>
        <v>2.0291000000000001</v>
      </c>
      <c r="AL200" s="21">
        <f>3.19*'table CONIFERES'!AH200/100</f>
        <v>3.1421499999999996</v>
      </c>
      <c r="AM200" s="21">
        <f>6*'table CONIFERES'!AH200/100</f>
        <v>5.91</v>
      </c>
      <c r="AN200" s="21">
        <f>12.75*'table CONIFERES'!AH200/100</f>
        <v>12.55875</v>
      </c>
      <c r="AO200" s="21">
        <f>75*'table CONIFERES'!AH200/100</f>
        <v>73.875</v>
      </c>
      <c r="AQ200" s="12">
        <f t="shared" si="191"/>
        <v>98.5</v>
      </c>
      <c r="AR200" s="21">
        <f t="shared" si="213"/>
        <v>0.10835</v>
      </c>
      <c r="AS200" s="21">
        <f t="shared" si="214"/>
        <v>0.32505000000000001</v>
      </c>
      <c r="AT200" s="21">
        <f t="shared" si="215"/>
        <v>0.90620000000000001</v>
      </c>
      <c r="AU200" s="21">
        <f t="shared" si="216"/>
        <v>1.3987000000000001</v>
      </c>
      <c r="AV200" s="21">
        <f t="shared" si="217"/>
        <v>2.62995</v>
      </c>
      <c r="AW200" s="21">
        <f t="shared" si="218"/>
        <v>5.5849500000000001</v>
      </c>
      <c r="AX200" s="21">
        <f t="shared" si="219"/>
        <v>32.83005</v>
      </c>
      <c r="AY200" s="21">
        <f t="shared" si="220"/>
        <v>54.726599999999998</v>
      </c>
      <c r="BA200" s="12">
        <f t="shared" si="192"/>
        <v>98.5</v>
      </c>
      <c r="BB200" s="21">
        <f t="shared" si="221"/>
        <v>5.91E-2</v>
      </c>
      <c r="BC200" s="21">
        <f t="shared" si="222"/>
        <v>0.18715000000000001</v>
      </c>
      <c r="BD200" s="21">
        <f t="shared" si="223"/>
        <v>0.51219999999999999</v>
      </c>
      <c r="BE200" s="21">
        <f t="shared" si="224"/>
        <v>0.78800000000000014</v>
      </c>
      <c r="BF200" s="21">
        <f t="shared" si="225"/>
        <v>1.4775</v>
      </c>
      <c r="BG200" s="21">
        <f t="shared" si="226"/>
        <v>3.1421499999999996</v>
      </c>
      <c r="BH200" s="21">
        <f t="shared" si="227"/>
        <v>18.46875</v>
      </c>
      <c r="BI200" s="21">
        <f t="shared" si="228"/>
        <v>30.78125</v>
      </c>
      <c r="BJ200" s="21">
        <f t="shared" si="229"/>
        <v>43.09375</v>
      </c>
      <c r="BL200" s="12">
        <f t="shared" si="193"/>
        <v>98.5</v>
      </c>
      <c r="BM200" s="3">
        <f t="shared" si="194"/>
        <v>3.9399999999999998E-2</v>
      </c>
      <c r="BN200" s="3">
        <f t="shared" si="195"/>
        <v>0.1182</v>
      </c>
      <c r="BO200" s="3">
        <f t="shared" si="196"/>
        <v>0.32505000000000001</v>
      </c>
      <c r="BP200" s="3">
        <f t="shared" si="197"/>
        <v>0.50234999999999996</v>
      </c>
      <c r="BQ200" s="3">
        <f t="shared" si="230"/>
        <v>0.9456</v>
      </c>
      <c r="BR200" s="3">
        <f t="shared" si="231"/>
        <v>2.0093999999999999</v>
      </c>
      <c r="BS200" s="3">
        <f t="shared" si="198"/>
        <v>11.82</v>
      </c>
      <c r="BT200" s="3">
        <f t="shared" si="199"/>
        <v>19.7</v>
      </c>
      <c r="BU200" s="3">
        <f t="shared" si="200"/>
        <v>27.58</v>
      </c>
      <c r="BV200" s="3">
        <f t="shared" si="201"/>
        <v>35.46</v>
      </c>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c r="IW200" s="3"/>
      <c r="IX200" s="3"/>
      <c r="IY200" s="3"/>
      <c r="IZ200" s="3"/>
      <c r="JA200" s="3"/>
      <c r="JB200" s="3"/>
      <c r="JC200" s="3"/>
      <c r="JD200" s="3"/>
      <c r="JE200" s="3"/>
      <c r="JF200" s="3"/>
      <c r="JG200" s="3"/>
      <c r="JH200" s="3"/>
      <c r="JI200" s="3"/>
      <c r="JJ200" s="3"/>
      <c r="JK200" s="3"/>
      <c r="JL200" s="3"/>
      <c r="JM200" s="3"/>
      <c r="JN200" s="3"/>
      <c r="JO200" s="3"/>
      <c r="JP200" s="3"/>
      <c r="JQ200" s="3"/>
      <c r="JR200" s="3"/>
      <c r="JS200" s="3"/>
      <c r="JT200" s="3"/>
      <c r="JU200" s="3"/>
      <c r="JV200" s="3"/>
      <c r="JW200" s="3"/>
      <c r="JX200" s="3"/>
      <c r="JY200" s="3"/>
      <c r="JZ200" s="3"/>
      <c r="KA200" s="3"/>
      <c r="KB200" s="3"/>
      <c r="KC200" s="3"/>
      <c r="KD200" s="3"/>
      <c r="KE200" s="3"/>
      <c r="KF200" s="3"/>
      <c r="KG200" s="3"/>
      <c r="KH200" s="3"/>
      <c r="KI200" s="3"/>
      <c r="KJ200" s="3"/>
      <c r="KK200" s="3"/>
      <c r="KL200" s="3"/>
      <c r="KM200" s="3"/>
      <c r="KN200" s="3"/>
      <c r="KO200" s="3"/>
      <c r="KP200" s="3"/>
      <c r="KQ200" s="3"/>
      <c r="KR200" s="3"/>
      <c r="KS200" s="3"/>
      <c r="KT200" s="3"/>
      <c r="KU200" s="3"/>
      <c r="KV200" s="3"/>
      <c r="KW200" s="3"/>
      <c r="KX200" s="3"/>
      <c r="KY200" s="3"/>
      <c r="KZ200" s="3"/>
      <c r="LA200" s="3"/>
      <c r="LB200" s="3"/>
      <c r="LC200" s="3"/>
      <c r="LD200" s="3"/>
      <c r="LE200" s="3"/>
      <c r="LF200" s="3"/>
      <c r="LG200" s="3"/>
      <c r="LH200" s="3"/>
      <c r="LI200" s="3"/>
      <c r="LJ200" s="3"/>
      <c r="LK200" s="3"/>
      <c r="LL200" s="3"/>
      <c r="LM200" s="3"/>
      <c r="LN200" s="3"/>
      <c r="LO200" s="3"/>
      <c r="LP200" s="3"/>
      <c r="LQ200" s="3"/>
      <c r="LR200" s="3"/>
      <c r="LS200" s="3"/>
      <c r="LT200" s="3"/>
      <c r="LU200" s="3"/>
      <c r="LV200" s="3"/>
      <c r="LW200" s="3"/>
      <c r="LX200" s="3"/>
      <c r="LY200" s="3"/>
      <c r="LZ200" s="3"/>
      <c r="MA200" s="3"/>
      <c r="MB200" s="3"/>
      <c r="MC200" s="3"/>
      <c r="MD200" s="3"/>
      <c r="ME200" s="3"/>
      <c r="MF200" s="3"/>
      <c r="MG200" s="3"/>
      <c r="MH200" s="3"/>
      <c r="MI200" s="3"/>
      <c r="MJ200" s="3"/>
      <c r="MK200" s="3"/>
      <c r="ML200" s="3"/>
      <c r="MM200" s="3"/>
      <c r="MN200" s="3"/>
      <c r="MO200" s="3"/>
      <c r="MP200" s="3"/>
      <c r="MQ200" s="3"/>
      <c r="MR200" s="3"/>
      <c r="MS200" s="3"/>
      <c r="MT200" s="3"/>
      <c r="MU200" s="3"/>
      <c r="MV200" s="3"/>
      <c r="MW200" s="3"/>
      <c r="MX200" s="3"/>
      <c r="MY200" s="3"/>
      <c r="MZ200" s="3"/>
      <c r="NA200" s="3"/>
    </row>
    <row r="201" spans="1:365" x14ac:dyDescent="0.25">
      <c r="A201" s="12">
        <f t="shared" si="174"/>
        <v>99</v>
      </c>
      <c r="B201" s="11">
        <f t="shared" si="175"/>
        <v>99</v>
      </c>
      <c r="C201" s="31"/>
      <c r="D201" s="12">
        <f t="shared" si="176"/>
        <v>99</v>
      </c>
      <c r="E201" s="15">
        <f t="shared" si="177"/>
        <v>24.75</v>
      </c>
      <c r="F201" s="8">
        <f t="shared" si="178"/>
        <v>74.25</v>
      </c>
      <c r="G201" s="31"/>
      <c r="H201" s="12">
        <f t="shared" si="179"/>
        <v>99</v>
      </c>
      <c r="I201" s="9">
        <f t="shared" si="180"/>
        <v>8.0784000000000002</v>
      </c>
      <c r="J201" s="9">
        <f t="shared" si="181"/>
        <v>24.245099999999997</v>
      </c>
      <c r="K201" s="9">
        <f t="shared" si="182"/>
        <v>66.67649999999999</v>
      </c>
      <c r="L201" s="31"/>
      <c r="M201" s="12">
        <f t="shared" si="183"/>
        <v>99</v>
      </c>
      <c r="N201" s="7">
        <f t="shared" si="184"/>
        <v>3.96</v>
      </c>
      <c r="O201" s="7">
        <f t="shared" si="185"/>
        <v>11.88</v>
      </c>
      <c r="P201" s="7">
        <f t="shared" si="186"/>
        <v>32.67</v>
      </c>
      <c r="Q201" s="7">
        <f t="shared" si="187"/>
        <v>50.49</v>
      </c>
      <c r="R201" s="31"/>
      <c r="S201" s="12">
        <f t="shared" si="188"/>
        <v>99</v>
      </c>
      <c r="T201" s="7">
        <f t="shared" si="202"/>
        <v>2.0196000000000001</v>
      </c>
      <c r="U201" s="7">
        <f t="shared" si="203"/>
        <v>6.0587999999999997</v>
      </c>
      <c r="V201" s="7">
        <f t="shared" si="204"/>
        <v>16.671600000000002</v>
      </c>
      <c r="W201" s="7">
        <f t="shared" si="205"/>
        <v>25.759799999999998</v>
      </c>
      <c r="X201" s="7">
        <f t="shared" si="206"/>
        <v>48.490199999999994</v>
      </c>
      <c r="Z201" s="12">
        <f t="shared" si="189"/>
        <v>99</v>
      </c>
      <c r="AA201" s="7">
        <f t="shared" si="207"/>
        <v>0.99</v>
      </c>
      <c r="AB201" s="7">
        <f t="shared" si="208"/>
        <v>2.97</v>
      </c>
      <c r="AC201" s="7">
        <f t="shared" si="209"/>
        <v>8.1675000000000004</v>
      </c>
      <c r="AD201" s="7">
        <f t="shared" si="210"/>
        <v>12.6225</v>
      </c>
      <c r="AE201" s="7">
        <f t="shared" si="211"/>
        <v>23.76</v>
      </c>
      <c r="AF201" s="7">
        <f t="shared" si="212"/>
        <v>50.49</v>
      </c>
      <c r="AG201" s="23"/>
      <c r="AH201" s="12">
        <f t="shared" si="190"/>
        <v>99</v>
      </c>
      <c r="AI201" s="21">
        <f>0.25*'table CONIFERES'!$AH201/100</f>
        <v>0.2475</v>
      </c>
      <c r="AJ201" s="21">
        <f>0.75*'table CONIFERES'!AH201/100</f>
        <v>0.74250000000000005</v>
      </c>
      <c r="AK201" s="21">
        <f>2.06*'table CONIFERES'!AH201/100</f>
        <v>2.0394000000000001</v>
      </c>
      <c r="AL201" s="21">
        <f>3.19*'table CONIFERES'!AH201/100</f>
        <v>3.1581000000000001</v>
      </c>
      <c r="AM201" s="21">
        <f>6*'table CONIFERES'!AH201/100</f>
        <v>5.94</v>
      </c>
      <c r="AN201" s="21">
        <f>12.75*'table CONIFERES'!AH201/100</f>
        <v>12.6225</v>
      </c>
      <c r="AO201" s="21">
        <f>75*'table CONIFERES'!AH201/100</f>
        <v>74.25</v>
      </c>
      <c r="AQ201" s="12">
        <f t="shared" si="191"/>
        <v>99</v>
      </c>
      <c r="AR201" s="21">
        <f t="shared" si="213"/>
        <v>0.10890000000000001</v>
      </c>
      <c r="AS201" s="21">
        <f t="shared" si="214"/>
        <v>0.32669999999999999</v>
      </c>
      <c r="AT201" s="21">
        <f t="shared" si="215"/>
        <v>0.91079999999999994</v>
      </c>
      <c r="AU201" s="21">
        <f t="shared" si="216"/>
        <v>1.4057999999999999</v>
      </c>
      <c r="AV201" s="21">
        <f t="shared" si="217"/>
        <v>2.6433</v>
      </c>
      <c r="AW201" s="21">
        <f t="shared" si="218"/>
        <v>5.6133000000000006</v>
      </c>
      <c r="AX201" s="21">
        <f t="shared" si="219"/>
        <v>32.996699999999997</v>
      </c>
      <c r="AY201" s="21">
        <f t="shared" si="220"/>
        <v>55.004400000000004</v>
      </c>
      <c r="BA201" s="12">
        <f t="shared" si="192"/>
        <v>99</v>
      </c>
      <c r="BB201" s="21">
        <f t="shared" si="221"/>
        <v>5.9399999999999994E-2</v>
      </c>
      <c r="BC201" s="21">
        <f t="shared" si="222"/>
        <v>0.18809999999999999</v>
      </c>
      <c r="BD201" s="21">
        <f t="shared" si="223"/>
        <v>0.51480000000000004</v>
      </c>
      <c r="BE201" s="21">
        <f t="shared" si="224"/>
        <v>0.79200000000000004</v>
      </c>
      <c r="BF201" s="21">
        <f t="shared" si="225"/>
        <v>1.4850000000000001</v>
      </c>
      <c r="BG201" s="21">
        <f t="shared" si="226"/>
        <v>3.1581000000000001</v>
      </c>
      <c r="BH201" s="21">
        <f t="shared" si="227"/>
        <v>18.5625</v>
      </c>
      <c r="BI201" s="21">
        <f t="shared" si="228"/>
        <v>30.9375</v>
      </c>
      <c r="BJ201" s="21">
        <f t="shared" si="229"/>
        <v>43.3125</v>
      </c>
      <c r="BL201" s="12">
        <f t="shared" si="193"/>
        <v>99</v>
      </c>
      <c r="BM201" s="3">
        <f t="shared" si="194"/>
        <v>3.9599999999999996E-2</v>
      </c>
      <c r="BN201" s="3">
        <f t="shared" si="195"/>
        <v>0.11879999999999999</v>
      </c>
      <c r="BO201" s="3">
        <f t="shared" si="196"/>
        <v>0.32669999999999999</v>
      </c>
      <c r="BP201" s="3">
        <f t="shared" si="197"/>
        <v>0.50490000000000002</v>
      </c>
      <c r="BQ201" s="3">
        <f t="shared" si="230"/>
        <v>0.95039999999999991</v>
      </c>
      <c r="BR201" s="3">
        <f t="shared" si="231"/>
        <v>2.0196000000000001</v>
      </c>
      <c r="BS201" s="3">
        <f t="shared" si="198"/>
        <v>11.88</v>
      </c>
      <c r="BT201" s="3">
        <f t="shared" si="199"/>
        <v>19.8</v>
      </c>
      <c r="BU201" s="3">
        <f t="shared" si="200"/>
        <v>27.72</v>
      </c>
      <c r="BV201" s="3">
        <f t="shared" si="201"/>
        <v>35.64</v>
      </c>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c r="IW201" s="3"/>
      <c r="IX201" s="3"/>
      <c r="IY201" s="3"/>
      <c r="IZ201" s="3"/>
      <c r="JA201" s="3"/>
      <c r="JB201" s="3"/>
      <c r="JC201" s="3"/>
      <c r="JD201" s="3"/>
      <c r="JE201" s="3"/>
      <c r="JF201" s="3"/>
      <c r="JG201" s="3"/>
      <c r="JH201" s="3"/>
      <c r="JI201" s="3"/>
      <c r="JJ201" s="3"/>
      <c r="JK201" s="3"/>
      <c r="JL201" s="3"/>
      <c r="JM201" s="3"/>
      <c r="JN201" s="3"/>
      <c r="JO201" s="3"/>
      <c r="JP201" s="3"/>
      <c r="JQ201" s="3"/>
      <c r="JR201" s="3"/>
      <c r="JS201" s="3"/>
      <c r="JT201" s="3"/>
      <c r="JU201" s="3"/>
      <c r="JV201" s="3"/>
      <c r="JW201" s="3"/>
      <c r="JX201" s="3"/>
      <c r="JY201" s="3"/>
      <c r="JZ201" s="3"/>
      <c r="KA201" s="3"/>
      <c r="KB201" s="3"/>
      <c r="KC201" s="3"/>
      <c r="KD201" s="3"/>
      <c r="KE201" s="3"/>
      <c r="KF201" s="3"/>
      <c r="KG201" s="3"/>
      <c r="KH201" s="3"/>
      <c r="KI201" s="3"/>
      <c r="KJ201" s="3"/>
      <c r="KK201" s="3"/>
      <c r="KL201" s="3"/>
      <c r="KM201" s="3"/>
      <c r="KN201" s="3"/>
      <c r="KO201" s="3"/>
      <c r="KP201" s="3"/>
      <c r="KQ201" s="3"/>
      <c r="KR201" s="3"/>
      <c r="KS201" s="3"/>
      <c r="KT201" s="3"/>
      <c r="KU201" s="3"/>
      <c r="KV201" s="3"/>
      <c r="KW201" s="3"/>
      <c r="KX201" s="3"/>
      <c r="KY201" s="3"/>
      <c r="KZ201" s="3"/>
      <c r="LA201" s="3"/>
      <c r="LB201" s="3"/>
      <c r="LC201" s="3"/>
      <c r="LD201" s="3"/>
      <c r="LE201" s="3"/>
      <c r="LF201" s="3"/>
      <c r="LG201" s="3"/>
      <c r="LH201" s="3"/>
      <c r="LI201" s="3"/>
      <c r="LJ201" s="3"/>
      <c r="LK201" s="3"/>
      <c r="LL201" s="3"/>
      <c r="LM201" s="3"/>
      <c r="LN201" s="3"/>
      <c r="LO201" s="3"/>
      <c r="LP201" s="3"/>
      <c r="LQ201" s="3"/>
      <c r="LR201" s="3"/>
      <c r="LS201" s="3"/>
      <c r="LT201" s="3"/>
      <c r="LU201" s="3"/>
      <c r="LV201" s="3"/>
      <c r="LW201" s="3"/>
      <c r="LX201" s="3"/>
      <c r="LY201" s="3"/>
      <c r="LZ201" s="3"/>
      <c r="MA201" s="3"/>
      <c r="MB201" s="3"/>
      <c r="MC201" s="3"/>
      <c r="MD201" s="3"/>
      <c r="ME201" s="3"/>
      <c r="MF201" s="3"/>
      <c r="MG201" s="3"/>
      <c r="MH201" s="3"/>
      <c r="MI201" s="3"/>
      <c r="MJ201" s="3"/>
      <c r="MK201" s="3"/>
      <c r="ML201" s="3"/>
      <c r="MM201" s="3"/>
      <c r="MN201" s="3"/>
      <c r="MO201" s="3"/>
      <c r="MP201" s="3"/>
      <c r="MQ201" s="3"/>
      <c r="MR201" s="3"/>
      <c r="MS201" s="3"/>
      <c r="MT201" s="3"/>
      <c r="MU201" s="3"/>
      <c r="MV201" s="3"/>
      <c r="MW201" s="3"/>
      <c r="MX201" s="3"/>
      <c r="MY201" s="3"/>
      <c r="MZ201" s="3"/>
      <c r="NA201" s="3"/>
    </row>
    <row r="202" spans="1:365" x14ac:dyDescent="0.25">
      <c r="A202" s="12">
        <f>A203-0.5</f>
        <v>99.5</v>
      </c>
      <c r="B202" s="11">
        <f>A202</f>
        <v>99.5</v>
      </c>
      <c r="C202" s="31"/>
      <c r="D202" s="12">
        <f>D203-0.5</f>
        <v>99.5</v>
      </c>
      <c r="E202" s="15">
        <f>25*D202/100</f>
        <v>24.875</v>
      </c>
      <c r="F202" s="8">
        <f>75*D202/100</f>
        <v>74.625</v>
      </c>
      <c r="G202" s="31"/>
      <c r="H202" s="12">
        <f>H203-0.5</f>
        <v>99.5</v>
      </c>
      <c r="I202" s="9">
        <f>8.16*H202/100</f>
        <v>8.1191999999999993</v>
      </c>
      <c r="J202" s="9">
        <f>24.49*H202/100</f>
        <v>24.367549999999998</v>
      </c>
      <c r="K202" s="9">
        <f>67.35*H202/100</f>
        <v>67.013249999999999</v>
      </c>
      <c r="L202" s="31"/>
      <c r="M202" s="12">
        <f>M203-0.5</f>
        <v>99.5</v>
      </c>
      <c r="N202" s="7">
        <f>4*M202/100</f>
        <v>3.98</v>
      </c>
      <c r="O202" s="7">
        <f>12*M202/100</f>
        <v>11.94</v>
      </c>
      <c r="P202" s="7">
        <f>33*M202/100</f>
        <v>32.835000000000001</v>
      </c>
      <c r="Q202" s="7">
        <f>51*M202/100</f>
        <v>50.744999999999997</v>
      </c>
      <c r="R202" s="31"/>
      <c r="S202" s="12">
        <f>S203-0.5</f>
        <v>99.5</v>
      </c>
      <c r="T202" s="7">
        <f t="shared" si="202"/>
        <v>2.0297999999999998</v>
      </c>
      <c r="U202" s="7">
        <f t="shared" si="203"/>
        <v>6.0894000000000004</v>
      </c>
      <c r="V202" s="7">
        <f t="shared" si="204"/>
        <v>16.755800000000001</v>
      </c>
      <c r="W202" s="7">
        <f t="shared" si="205"/>
        <v>25.889899999999997</v>
      </c>
      <c r="X202" s="7">
        <f t="shared" si="206"/>
        <v>48.735099999999996</v>
      </c>
      <c r="Z202" s="12">
        <f>Z203-0.5</f>
        <v>99.5</v>
      </c>
      <c r="AA202" s="7">
        <f t="shared" si="207"/>
        <v>0.995</v>
      </c>
      <c r="AB202" s="7">
        <f t="shared" si="208"/>
        <v>2.9849999999999999</v>
      </c>
      <c r="AC202" s="7">
        <f t="shared" si="209"/>
        <v>8.2087500000000002</v>
      </c>
      <c r="AD202" s="7">
        <f t="shared" si="210"/>
        <v>12.686249999999999</v>
      </c>
      <c r="AE202" s="7">
        <f t="shared" si="211"/>
        <v>23.88</v>
      </c>
      <c r="AF202" s="7">
        <f t="shared" si="212"/>
        <v>50.744999999999997</v>
      </c>
      <c r="AG202" s="23"/>
      <c r="AH202" s="12">
        <f>AH203-0.5</f>
        <v>99.5</v>
      </c>
      <c r="AI202" s="21">
        <f>0.25*'table CONIFERES'!$AH202/100</f>
        <v>0.24875</v>
      </c>
      <c r="AJ202" s="21">
        <f>0.75*'table CONIFERES'!AH202/100</f>
        <v>0.74624999999999997</v>
      </c>
      <c r="AK202" s="21">
        <f>2.06*'table CONIFERES'!AH202/100</f>
        <v>2.0497000000000001</v>
      </c>
      <c r="AL202" s="21">
        <f>3.19*'table CONIFERES'!AH202/100</f>
        <v>3.1740499999999998</v>
      </c>
      <c r="AM202" s="21">
        <f>6*'table CONIFERES'!AH202/100</f>
        <v>5.97</v>
      </c>
      <c r="AN202" s="21">
        <f>12.75*'table CONIFERES'!AH202/100</f>
        <v>12.686249999999999</v>
      </c>
      <c r="AO202" s="21">
        <f>75*'table CONIFERES'!AH202/100</f>
        <v>74.625</v>
      </c>
      <c r="AQ202" s="12">
        <f>AQ203-0.5</f>
        <v>99.5</v>
      </c>
      <c r="AR202" s="21">
        <f t="shared" si="213"/>
        <v>0.10945000000000001</v>
      </c>
      <c r="AS202" s="21">
        <f t="shared" si="214"/>
        <v>0.32835000000000003</v>
      </c>
      <c r="AT202" s="21">
        <f t="shared" si="215"/>
        <v>0.9154000000000001</v>
      </c>
      <c r="AU202" s="21">
        <f t="shared" si="216"/>
        <v>1.4128999999999998</v>
      </c>
      <c r="AV202" s="21">
        <f t="shared" si="217"/>
        <v>2.6566500000000004</v>
      </c>
      <c r="AW202" s="21">
        <f t="shared" si="218"/>
        <v>5.6416499999999994</v>
      </c>
      <c r="AX202" s="21">
        <f t="shared" si="219"/>
        <v>33.163350000000001</v>
      </c>
      <c r="AY202" s="21">
        <f t="shared" si="220"/>
        <v>55.282200000000003</v>
      </c>
      <c r="BA202" s="12">
        <f>BA203-0.5</f>
        <v>99.5</v>
      </c>
      <c r="BB202" s="21">
        <f t="shared" si="221"/>
        <v>5.9699999999999996E-2</v>
      </c>
      <c r="BC202" s="21">
        <f t="shared" si="222"/>
        <v>0.18905000000000002</v>
      </c>
      <c r="BD202" s="21">
        <f t="shared" si="223"/>
        <v>0.51739999999999997</v>
      </c>
      <c r="BE202" s="21">
        <f t="shared" si="224"/>
        <v>0.79600000000000004</v>
      </c>
      <c r="BF202" s="21">
        <f t="shared" si="225"/>
        <v>1.4924999999999999</v>
      </c>
      <c r="BG202" s="21">
        <f t="shared" si="226"/>
        <v>3.1740499999999998</v>
      </c>
      <c r="BH202" s="21">
        <f t="shared" si="227"/>
        <v>18.65625</v>
      </c>
      <c r="BI202" s="21">
        <f t="shared" si="228"/>
        <v>31.09375</v>
      </c>
      <c r="BJ202" s="21">
        <f t="shared" si="229"/>
        <v>43.53125</v>
      </c>
      <c r="BL202" s="12">
        <f>BL203-0.5</f>
        <v>99.5</v>
      </c>
      <c r="BM202" s="3">
        <f>$BM$203*BL202/100</f>
        <v>3.9800000000000002E-2</v>
      </c>
      <c r="BN202" s="3">
        <f>$BN$203*BL202/100</f>
        <v>0.11939999999999999</v>
      </c>
      <c r="BO202" s="3">
        <f>$BO$203*BL202/100</f>
        <v>0.32835000000000003</v>
      </c>
      <c r="BP202" s="3">
        <f>$BP$203*BL202/100</f>
        <v>0.50744999999999996</v>
      </c>
      <c r="BQ202" s="3">
        <f t="shared" si="230"/>
        <v>0.95519999999999994</v>
      </c>
      <c r="BR202" s="3">
        <f t="shared" si="231"/>
        <v>2.0297999999999998</v>
      </c>
      <c r="BS202" s="3">
        <f>$BS$203*BL202/100</f>
        <v>11.94</v>
      </c>
      <c r="BT202" s="3">
        <f>$BT$203*BL202/100</f>
        <v>19.899999999999999</v>
      </c>
      <c r="BU202" s="3">
        <f>$BU$203*BL202/100</f>
        <v>27.86</v>
      </c>
      <c r="BV202" s="3">
        <f>$BV$203*BL202/100</f>
        <v>35.82</v>
      </c>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c r="IW202" s="3"/>
      <c r="IX202" s="3"/>
      <c r="IY202" s="3"/>
      <c r="IZ202" s="3"/>
      <c r="JA202" s="3"/>
      <c r="JB202" s="3"/>
      <c r="JC202" s="3"/>
      <c r="JD202" s="3"/>
      <c r="JE202" s="3"/>
      <c r="JF202" s="3"/>
      <c r="JG202" s="3"/>
      <c r="JH202" s="3"/>
      <c r="JI202" s="3"/>
      <c r="JJ202" s="3"/>
      <c r="JK202" s="3"/>
      <c r="JL202" s="3"/>
      <c r="JM202" s="3"/>
      <c r="JN202" s="3"/>
      <c r="JO202" s="3"/>
      <c r="JP202" s="3"/>
      <c r="JQ202" s="3"/>
      <c r="JR202" s="3"/>
      <c r="JS202" s="3"/>
      <c r="JT202" s="3"/>
      <c r="JU202" s="3"/>
      <c r="JV202" s="3"/>
      <c r="JW202" s="3"/>
      <c r="JX202" s="3"/>
      <c r="JY202" s="3"/>
      <c r="JZ202" s="3"/>
      <c r="KA202" s="3"/>
      <c r="KB202" s="3"/>
      <c r="KC202" s="3"/>
      <c r="KD202" s="3"/>
      <c r="KE202" s="3"/>
      <c r="KF202" s="3"/>
      <c r="KG202" s="3"/>
      <c r="KH202" s="3"/>
      <c r="KI202" s="3"/>
      <c r="KJ202" s="3"/>
      <c r="KK202" s="3"/>
      <c r="KL202" s="3"/>
      <c r="KM202" s="3"/>
      <c r="KN202" s="3"/>
      <c r="KO202" s="3"/>
      <c r="KP202" s="3"/>
      <c r="KQ202" s="3"/>
      <c r="KR202" s="3"/>
      <c r="KS202" s="3"/>
      <c r="KT202" s="3"/>
      <c r="KU202" s="3"/>
      <c r="KV202" s="3"/>
      <c r="KW202" s="3"/>
      <c r="KX202" s="3"/>
      <c r="KY202" s="3"/>
      <c r="KZ202" s="3"/>
      <c r="LA202" s="3"/>
      <c r="LB202" s="3"/>
      <c r="LC202" s="3"/>
      <c r="LD202" s="3"/>
      <c r="LE202" s="3"/>
      <c r="LF202" s="3"/>
      <c r="LG202" s="3"/>
      <c r="LH202" s="3"/>
      <c r="LI202" s="3"/>
      <c r="LJ202" s="3"/>
      <c r="LK202" s="3"/>
      <c r="LL202" s="3"/>
      <c r="LM202" s="3"/>
      <c r="LN202" s="3"/>
      <c r="LO202" s="3"/>
      <c r="LP202" s="3"/>
      <c r="LQ202" s="3"/>
      <c r="LR202" s="3"/>
      <c r="LS202" s="3"/>
      <c r="LT202" s="3"/>
      <c r="LU202" s="3"/>
      <c r="LV202" s="3"/>
      <c r="LW202" s="3"/>
      <c r="LX202" s="3"/>
      <c r="LY202" s="3"/>
      <c r="LZ202" s="3"/>
      <c r="MA202" s="3"/>
      <c r="MB202" s="3"/>
      <c r="MC202" s="3"/>
      <c r="MD202" s="3"/>
      <c r="ME202" s="3"/>
      <c r="MF202" s="3"/>
      <c r="MG202" s="3"/>
      <c r="MH202" s="3"/>
      <c r="MI202" s="3"/>
      <c r="MJ202" s="3"/>
      <c r="MK202" s="3"/>
      <c r="ML202" s="3"/>
      <c r="MM202" s="3"/>
      <c r="MN202" s="3"/>
      <c r="MO202" s="3"/>
      <c r="MP202" s="3"/>
      <c r="MQ202" s="3"/>
      <c r="MR202" s="3"/>
      <c r="MS202" s="3"/>
      <c r="MT202" s="3"/>
      <c r="MU202" s="3"/>
      <c r="MV202" s="3"/>
      <c r="MW202" s="3"/>
      <c r="MX202" s="3"/>
      <c r="MY202" s="3"/>
      <c r="MZ202" s="3"/>
      <c r="NA202" s="3"/>
    </row>
    <row r="203" spans="1:365" s="2" customFormat="1" x14ac:dyDescent="0.25">
      <c r="A203" s="10">
        <v>100</v>
      </c>
      <c r="B203" s="28">
        <v>100</v>
      </c>
      <c r="C203" s="19"/>
      <c r="D203" s="10">
        <v>100</v>
      </c>
      <c r="E203" s="29">
        <v>25</v>
      </c>
      <c r="F203" s="27">
        <v>75</v>
      </c>
      <c r="G203" s="19"/>
      <c r="H203" s="10">
        <v>100</v>
      </c>
      <c r="I203" s="29">
        <v>8.1632653061224492</v>
      </c>
      <c r="J203" s="14">
        <v>24.489795918367346</v>
      </c>
      <c r="K203" s="27">
        <v>67.34693877551021</v>
      </c>
      <c r="L203" s="19"/>
      <c r="M203" s="10">
        <v>100</v>
      </c>
      <c r="N203" s="29">
        <v>4</v>
      </c>
      <c r="O203" s="14">
        <v>12</v>
      </c>
      <c r="P203" s="14">
        <v>33</v>
      </c>
      <c r="Q203" s="27">
        <v>51</v>
      </c>
      <c r="R203" s="19"/>
      <c r="S203" s="10">
        <v>100</v>
      </c>
      <c r="T203" s="1">
        <f t="shared" si="202"/>
        <v>2.04</v>
      </c>
      <c r="U203" s="1">
        <f t="shared" si="203"/>
        <v>6.12</v>
      </c>
      <c r="V203" s="1">
        <f t="shared" si="204"/>
        <v>16.84</v>
      </c>
      <c r="W203" s="1">
        <f t="shared" si="205"/>
        <v>26.02</v>
      </c>
      <c r="X203" s="1">
        <f t="shared" si="206"/>
        <v>48.98</v>
      </c>
      <c r="Y203" s="4"/>
      <c r="Z203" s="25">
        <v>100</v>
      </c>
      <c r="AA203" s="1">
        <f t="shared" si="207"/>
        <v>1</v>
      </c>
      <c r="AB203" s="1">
        <f t="shared" si="208"/>
        <v>3</v>
      </c>
      <c r="AC203" s="1">
        <f t="shared" si="209"/>
        <v>8.25</v>
      </c>
      <c r="AD203" s="1">
        <f t="shared" si="210"/>
        <v>12.75</v>
      </c>
      <c r="AE203" s="1">
        <f t="shared" si="211"/>
        <v>24</v>
      </c>
      <c r="AF203" s="1">
        <f t="shared" si="212"/>
        <v>51</v>
      </c>
      <c r="AG203" s="4"/>
      <c r="AH203" s="10">
        <v>100</v>
      </c>
      <c r="AI203" s="26">
        <f>0.25*'table CONIFERES'!$AH203/100</f>
        <v>0.25</v>
      </c>
      <c r="AJ203" s="26">
        <f>0.75*'table CONIFERES'!AH203/100</f>
        <v>0.75</v>
      </c>
      <c r="AK203" s="26">
        <f>2.06*'table CONIFERES'!AH203/100</f>
        <v>2.06</v>
      </c>
      <c r="AL203" s="26">
        <f>3.19*'table CONIFERES'!AH203/100</f>
        <v>3.19</v>
      </c>
      <c r="AM203" s="26">
        <f>6*'table CONIFERES'!AH203/100</f>
        <v>6</v>
      </c>
      <c r="AN203" s="26">
        <f>12.75*'table CONIFERES'!AH203/100</f>
        <v>12.75</v>
      </c>
      <c r="AO203" s="26">
        <f>75*'table CONIFERES'!AH203/100</f>
        <v>75</v>
      </c>
      <c r="AP203" s="24"/>
      <c r="AQ203" s="10">
        <v>100</v>
      </c>
      <c r="AR203" s="26">
        <f t="shared" si="213"/>
        <v>0.11</v>
      </c>
      <c r="AS203" s="26">
        <f t="shared" si="214"/>
        <v>0.33</v>
      </c>
      <c r="AT203" s="26">
        <f t="shared" si="215"/>
        <v>0.92</v>
      </c>
      <c r="AU203" s="26">
        <f t="shared" si="216"/>
        <v>1.42</v>
      </c>
      <c r="AV203" s="26">
        <f t="shared" si="217"/>
        <v>2.67</v>
      </c>
      <c r="AW203" s="26">
        <f t="shared" si="218"/>
        <v>5.67</v>
      </c>
      <c r="AX203" s="26">
        <f t="shared" si="219"/>
        <v>33.33</v>
      </c>
      <c r="AY203" s="26">
        <f t="shared" si="220"/>
        <v>55.56</v>
      </c>
      <c r="AZ203" s="3"/>
      <c r="BA203" s="10">
        <v>100</v>
      </c>
      <c r="BB203" s="26">
        <f t="shared" si="221"/>
        <v>0.06</v>
      </c>
      <c r="BC203" s="26">
        <f t="shared" si="222"/>
        <v>0.19</v>
      </c>
      <c r="BD203" s="26">
        <f t="shared" si="223"/>
        <v>0.52</v>
      </c>
      <c r="BE203" s="26">
        <f t="shared" si="224"/>
        <v>0.8</v>
      </c>
      <c r="BF203" s="26">
        <f t="shared" si="225"/>
        <v>1.5</v>
      </c>
      <c r="BG203" s="26">
        <f t="shared" si="226"/>
        <v>3.19</v>
      </c>
      <c r="BH203" s="26">
        <f t="shared" si="227"/>
        <v>18.75</v>
      </c>
      <c r="BI203" s="26">
        <f t="shared" si="228"/>
        <v>31.25</v>
      </c>
      <c r="BJ203" s="26">
        <f t="shared" si="229"/>
        <v>43.75</v>
      </c>
      <c r="BK203" s="3"/>
      <c r="BL203" s="10">
        <v>100</v>
      </c>
      <c r="BM203" s="26">
        <v>0.04</v>
      </c>
      <c r="BN203" s="26">
        <v>0.12</v>
      </c>
      <c r="BO203" s="26">
        <v>0.33</v>
      </c>
      <c r="BP203" s="26">
        <v>0.51</v>
      </c>
      <c r="BQ203" s="26">
        <f t="shared" si="230"/>
        <v>0.96</v>
      </c>
      <c r="BR203" s="26">
        <f t="shared" si="231"/>
        <v>2.04</v>
      </c>
      <c r="BS203" s="26">
        <v>12</v>
      </c>
      <c r="BT203" s="26">
        <v>20</v>
      </c>
      <c r="BU203" s="26">
        <v>28</v>
      </c>
      <c r="BV203" s="26">
        <v>36</v>
      </c>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c r="IW203" s="3"/>
      <c r="IX203" s="3"/>
      <c r="IY203" s="3"/>
      <c r="IZ203" s="3"/>
      <c r="JA203" s="3"/>
      <c r="JB203" s="3"/>
      <c r="JC203" s="3"/>
      <c r="JD203" s="3"/>
      <c r="JE203" s="3"/>
      <c r="JF203" s="3"/>
      <c r="JG203" s="3"/>
      <c r="JH203" s="3"/>
      <c r="JI203" s="3"/>
      <c r="JJ203" s="3"/>
      <c r="JK203" s="3"/>
      <c r="JL203" s="3"/>
      <c r="JM203" s="3"/>
      <c r="JN203" s="3"/>
      <c r="JO203" s="3"/>
      <c r="JP203" s="3"/>
      <c r="JQ203" s="3"/>
      <c r="JR203" s="3"/>
      <c r="JS203" s="3"/>
      <c r="JT203" s="3"/>
      <c r="JU203" s="3"/>
      <c r="JV203" s="3"/>
      <c r="JW203" s="3"/>
      <c r="JX203" s="3"/>
      <c r="JY203" s="3"/>
      <c r="JZ203" s="3"/>
      <c r="KA203" s="3"/>
      <c r="KB203" s="3"/>
      <c r="KC203" s="3"/>
      <c r="KD203" s="3"/>
      <c r="KE203" s="3"/>
      <c r="KF203" s="3"/>
      <c r="KG203" s="3"/>
      <c r="KH203" s="3"/>
      <c r="KI203" s="3"/>
      <c r="KJ203" s="3"/>
      <c r="KK203" s="3"/>
      <c r="KL203" s="3"/>
      <c r="KM203" s="3"/>
      <c r="KN203" s="3"/>
      <c r="KO203" s="3"/>
      <c r="KP203" s="3"/>
      <c r="KQ203" s="3"/>
      <c r="KR203" s="3"/>
      <c r="KS203" s="3"/>
      <c r="KT203" s="3"/>
      <c r="KU203" s="3"/>
      <c r="KV203" s="3"/>
      <c r="KW203" s="3"/>
      <c r="KX203" s="3"/>
      <c r="KY203" s="3"/>
      <c r="KZ203" s="3"/>
      <c r="LA203" s="3"/>
      <c r="LB203" s="3"/>
      <c r="LC203" s="3"/>
      <c r="LD203" s="3"/>
      <c r="LE203" s="3"/>
      <c r="LF203" s="3"/>
      <c r="LG203" s="3"/>
      <c r="LH203" s="3"/>
      <c r="LI203" s="3"/>
      <c r="LJ203" s="3"/>
      <c r="LK203" s="3"/>
      <c r="LL203" s="3"/>
      <c r="LM203" s="3"/>
      <c r="LN203" s="3"/>
      <c r="LO203" s="3"/>
      <c r="LP203" s="3"/>
      <c r="LQ203" s="3"/>
      <c r="LR203" s="3"/>
      <c r="LS203" s="3"/>
      <c r="LT203" s="3"/>
      <c r="LU203" s="3"/>
      <c r="LV203" s="3"/>
      <c r="LW203" s="3"/>
      <c r="LX203" s="3"/>
      <c r="LY203" s="3"/>
      <c r="LZ203" s="3"/>
      <c r="MA203" s="3"/>
      <c r="MB203" s="3"/>
      <c r="MC203" s="3"/>
      <c r="MD203" s="3"/>
      <c r="ME203" s="3"/>
      <c r="MF203" s="3"/>
      <c r="MG203" s="3"/>
      <c r="MH203" s="3"/>
      <c r="MI203" s="3"/>
      <c r="MJ203" s="3"/>
      <c r="MK203" s="3"/>
      <c r="ML203" s="3"/>
      <c r="MM203" s="3"/>
      <c r="MN203" s="3"/>
      <c r="MO203" s="3"/>
      <c r="MP203" s="3"/>
      <c r="MQ203" s="3"/>
      <c r="MR203" s="3"/>
      <c r="MS203" s="3"/>
      <c r="MT203" s="3"/>
      <c r="MU203" s="3"/>
      <c r="MV203" s="3"/>
      <c r="MW203" s="3"/>
      <c r="MX203" s="3"/>
      <c r="MY203" s="3"/>
      <c r="MZ203" s="3"/>
      <c r="NA203" s="3"/>
    </row>
    <row r="204" spans="1:365" s="22" customFormat="1" x14ac:dyDescent="0.25">
      <c r="A204" s="33"/>
      <c r="D204" s="33"/>
      <c r="H204" s="33"/>
      <c r="M204" s="33"/>
      <c r="S204" s="33"/>
      <c r="Y204" s="4"/>
      <c r="Z204" s="4"/>
      <c r="AA204" s="4"/>
      <c r="AB204" s="4"/>
      <c r="AC204" s="4"/>
      <c r="AD204" s="4"/>
      <c r="AE204" s="4"/>
      <c r="AF204" s="4"/>
      <c r="AG204" s="4"/>
      <c r="AH204" s="33"/>
      <c r="AO204" s="4"/>
      <c r="AP204" s="4"/>
      <c r="AQ204" s="4"/>
      <c r="BK204" s="4"/>
      <c r="BM204" s="4"/>
      <c r="BN204" s="4"/>
      <c r="BO204" s="4"/>
      <c r="BP204" s="4"/>
      <c r="BQ204" s="4"/>
      <c r="BR204" s="4"/>
      <c r="BS204" s="4"/>
      <c r="BT204" s="4"/>
      <c r="BU204" s="4"/>
      <c r="BV204" s="4"/>
      <c r="BW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c r="IQ204" s="4"/>
      <c r="IR204" s="4"/>
      <c r="IS204" s="4"/>
      <c r="IT204" s="4"/>
      <c r="IU204" s="4"/>
      <c r="IV204" s="4"/>
      <c r="IW204" s="4"/>
      <c r="IX204" s="4"/>
      <c r="IY204" s="4"/>
      <c r="IZ204" s="4"/>
      <c r="JA204" s="4"/>
      <c r="JB204" s="4"/>
      <c r="JC204" s="4"/>
      <c r="JD204" s="4"/>
      <c r="JE204" s="4"/>
      <c r="JF204" s="4"/>
      <c r="JG204" s="4"/>
      <c r="JH204" s="4"/>
      <c r="JI204" s="4"/>
      <c r="JJ204" s="4"/>
      <c r="JK204" s="4"/>
      <c r="JL204" s="4"/>
      <c r="JM204" s="4"/>
      <c r="JN204" s="4"/>
      <c r="JO204" s="4"/>
      <c r="JP204" s="4"/>
      <c r="JQ204" s="4"/>
      <c r="JR204" s="4"/>
      <c r="JS204" s="4"/>
      <c r="JT204" s="4"/>
      <c r="JU204" s="4"/>
      <c r="JV204" s="4"/>
      <c r="JW204" s="4"/>
      <c r="JX204" s="4"/>
      <c r="JY204" s="4"/>
      <c r="JZ204" s="4"/>
      <c r="KA204" s="4"/>
      <c r="KB204" s="4"/>
      <c r="KC204" s="4"/>
      <c r="KD204" s="4"/>
      <c r="KE204" s="4"/>
      <c r="KF204" s="4"/>
      <c r="KG204" s="4"/>
      <c r="KH204" s="4"/>
      <c r="KI204" s="4"/>
      <c r="KJ204" s="4"/>
      <c r="KK204" s="4"/>
      <c r="KL204" s="4"/>
      <c r="KM204" s="4"/>
      <c r="KN204" s="4"/>
      <c r="KO204" s="4"/>
      <c r="KP204" s="4"/>
      <c r="KQ204" s="4"/>
      <c r="KR204" s="4"/>
      <c r="KS204" s="4"/>
      <c r="KT204" s="4"/>
      <c r="KU204" s="4"/>
      <c r="KV204" s="4"/>
      <c r="KW204" s="4"/>
      <c r="KX204" s="4"/>
      <c r="KY204" s="4"/>
      <c r="KZ204" s="4"/>
      <c r="LA204" s="4"/>
      <c r="LB204" s="4"/>
      <c r="LC204" s="4"/>
      <c r="LD204" s="4"/>
      <c r="LE204" s="4"/>
      <c r="LF204" s="4"/>
      <c r="LG204" s="4"/>
      <c r="LH204" s="4"/>
      <c r="LI204" s="4"/>
      <c r="LJ204" s="4"/>
      <c r="LK204" s="4"/>
      <c r="LL204" s="4"/>
      <c r="LM204" s="4"/>
      <c r="LN204" s="4"/>
      <c r="LO204" s="4"/>
      <c r="LP204" s="4"/>
      <c r="LQ204" s="4"/>
      <c r="LR204" s="4"/>
      <c r="LS204" s="4"/>
      <c r="LT204" s="4"/>
      <c r="LU204" s="4"/>
      <c r="LV204" s="4"/>
      <c r="LW204" s="4"/>
      <c r="LX204" s="4"/>
      <c r="LY204" s="4"/>
      <c r="LZ204" s="4"/>
      <c r="MA204" s="4"/>
      <c r="MB204" s="4"/>
      <c r="MC204" s="4"/>
      <c r="MD204" s="4"/>
      <c r="ME204" s="4"/>
      <c r="MF204" s="4"/>
      <c r="MG204" s="4"/>
      <c r="MH204" s="4"/>
      <c r="MI204" s="4"/>
      <c r="MJ204" s="4"/>
      <c r="MK204" s="4"/>
      <c r="ML204" s="4"/>
      <c r="MM204" s="4"/>
      <c r="MN204" s="4"/>
      <c r="MO204" s="4"/>
      <c r="MP204" s="4"/>
      <c r="MQ204" s="4"/>
      <c r="MR204" s="4"/>
      <c r="MS204" s="4"/>
      <c r="MT204" s="4"/>
      <c r="MU204" s="4"/>
      <c r="MV204" s="4"/>
      <c r="MW204" s="4"/>
      <c r="MX204" s="4"/>
      <c r="MY204" s="4"/>
      <c r="MZ204" s="4"/>
      <c r="NA204" s="4"/>
    </row>
    <row r="205" spans="1:365" s="22" customFormat="1" x14ac:dyDescent="0.25">
      <c r="A205" s="33"/>
      <c r="D205" s="33"/>
      <c r="H205" s="33"/>
      <c r="M205" s="33"/>
      <c r="S205" s="33"/>
      <c r="Y205" s="4"/>
      <c r="Z205" s="4"/>
      <c r="AA205" s="4"/>
      <c r="AB205" s="4"/>
      <c r="AC205" s="4"/>
      <c r="AD205" s="4"/>
      <c r="AE205" s="4"/>
      <c r="AF205" s="4"/>
      <c r="AG205" s="4"/>
      <c r="AH205" s="33"/>
      <c r="AO205" s="4"/>
      <c r="AP205" s="4"/>
      <c r="AQ205" s="4"/>
      <c r="AR205" s="34"/>
      <c r="AS205" s="34"/>
      <c r="AT205" s="34"/>
      <c r="AU205" s="34"/>
      <c r="AV205" s="34"/>
      <c r="AW205" s="34"/>
      <c r="AX205" s="34"/>
      <c r="AY205" s="34"/>
      <c r="BK205" s="4"/>
      <c r="BM205" s="4"/>
      <c r="BN205" s="4"/>
      <c r="BO205" s="4"/>
      <c r="BP205" s="4"/>
      <c r="BQ205" s="4"/>
      <c r="BR205" s="4"/>
      <c r="BS205" s="4"/>
      <c r="BT205" s="4"/>
      <c r="BU205" s="4"/>
      <c r="BV205" s="4"/>
      <c r="BW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c r="IQ205" s="4"/>
      <c r="IR205" s="4"/>
      <c r="IS205" s="4"/>
      <c r="IT205" s="4"/>
      <c r="IU205" s="4"/>
      <c r="IV205" s="4"/>
      <c r="IW205" s="4"/>
      <c r="IX205" s="4"/>
      <c r="IY205" s="4"/>
      <c r="IZ205" s="4"/>
      <c r="JA205" s="4"/>
      <c r="JB205" s="4"/>
      <c r="JC205" s="4"/>
      <c r="JD205" s="4"/>
      <c r="JE205" s="4"/>
      <c r="JF205" s="4"/>
      <c r="JG205" s="4"/>
      <c r="JH205" s="4"/>
      <c r="JI205" s="4"/>
      <c r="JJ205" s="4"/>
      <c r="JK205" s="4"/>
      <c r="JL205" s="4"/>
      <c r="JM205" s="4"/>
      <c r="JN205" s="4"/>
      <c r="JO205" s="4"/>
      <c r="JP205" s="4"/>
      <c r="JQ205" s="4"/>
      <c r="JR205" s="4"/>
      <c r="JS205" s="4"/>
      <c r="JT205" s="4"/>
      <c r="JU205" s="4"/>
      <c r="JV205" s="4"/>
      <c r="JW205" s="4"/>
      <c r="JX205" s="4"/>
      <c r="JY205" s="4"/>
      <c r="JZ205" s="4"/>
      <c r="KA205" s="4"/>
      <c r="KB205" s="4"/>
      <c r="KC205" s="4"/>
      <c r="KD205" s="4"/>
      <c r="KE205" s="4"/>
      <c r="KF205" s="4"/>
      <c r="KG205" s="4"/>
      <c r="KH205" s="4"/>
      <c r="KI205" s="4"/>
      <c r="KJ205" s="4"/>
      <c r="KK205" s="4"/>
      <c r="KL205" s="4"/>
      <c r="KM205" s="4"/>
      <c r="KN205" s="4"/>
      <c r="KO205" s="4"/>
      <c r="KP205" s="4"/>
      <c r="KQ205" s="4"/>
      <c r="KR205" s="4"/>
      <c r="KS205" s="4"/>
      <c r="KT205" s="4"/>
      <c r="KU205" s="4"/>
      <c r="KV205" s="4"/>
      <c r="KW205" s="4"/>
      <c r="KX205" s="4"/>
      <c r="KY205" s="4"/>
      <c r="KZ205" s="4"/>
      <c r="LA205" s="4"/>
      <c r="LB205" s="4"/>
      <c r="LC205" s="4"/>
      <c r="LD205" s="4"/>
      <c r="LE205" s="4"/>
      <c r="LF205" s="4"/>
      <c r="LG205" s="4"/>
      <c r="LH205" s="4"/>
      <c r="LI205" s="4"/>
      <c r="LJ205" s="4"/>
      <c r="LK205" s="4"/>
      <c r="LL205" s="4"/>
      <c r="LM205" s="4"/>
      <c r="LN205" s="4"/>
      <c r="LO205" s="4"/>
      <c r="LP205" s="4"/>
      <c r="LQ205" s="4"/>
      <c r="LR205" s="4"/>
      <c r="LS205" s="4"/>
      <c r="LT205" s="4"/>
      <c r="LU205" s="4"/>
      <c r="LV205" s="4"/>
      <c r="LW205" s="4"/>
      <c r="LX205" s="4"/>
      <c r="LY205" s="4"/>
      <c r="LZ205" s="4"/>
      <c r="MA205" s="4"/>
      <c r="MB205" s="4"/>
      <c r="MC205" s="4"/>
      <c r="MD205" s="4"/>
      <c r="ME205" s="4"/>
      <c r="MF205" s="4"/>
      <c r="MG205" s="4"/>
      <c r="MH205" s="4"/>
      <c r="MI205" s="4"/>
      <c r="MJ205" s="4"/>
      <c r="MK205" s="4"/>
      <c r="ML205" s="4"/>
      <c r="MM205" s="4"/>
      <c r="MN205" s="4"/>
      <c r="MO205" s="4"/>
      <c r="MP205" s="4"/>
      <c r="MQ205" s="4"/>
      <c r="MR205" s="4"/>
      <c r="MS205" s="4"/>
      <c r="MT205" s="4"/>
      <c r="MU205" s="4"/>
      <c r="MV205" s="4"/>
      <c r="MW205" s="4"/>
      <c r="MX205" s="4"/>
      <c r="MY205" s="4"/>
      <c r="MZ205" s="4"/>
      <c r="NA205" s="4"/>
    </row>
    <row r="206" spans="1:365" s="22" customFormat="1" x14ac:dyDescent="0.25">
      <c r="A206" s="33"/>
      <c r="D206" s="33"/>
      <c r="H206" s="33"/>
      <c r="M206" s="33"/>
      <c r="S206" s="33"/>
      <c r="Y206" s="4"/>
      <c r="Z206" s="4"/>
      <c r="AA206" s="4"/>
      <c r="AB206" s="4"/>
      <c r="AC206" s="4"/>
      <c r="AD206" s="4"/>
      <c r="AE206" s="4"/>
      <c r="AF206" s="4"/>
      <c r="AG206" s="4"/>
      <c r="AH206" s="33"/>
      <c r="AO206" s="4"/>
      <c r="AP206" s="4"/>
      <c r="AQ206" s="4"/>
      <c r="BK206" s="4"/>
      <c r="BM206" s="4"/>
      <c r="BN206" s="4"/>
      <c r="BO206" s="4"/>
      <c r="BP206" s="4"/>
      <c r="BQ206" s="4"/>
      <c r="BR206" s="4"/>
      <c r="BS206" s="4"/>
      <c r="BT206" s="4"/>
      <c r="BU206" s="4"/>
      <c r="BV206" s="4"/>
      <c r="BW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c r="IT206" s="4"/>
      <c r="IU206" s="4"/>
      <c r="IV206" s="4"/>
      <c r="IW206" s="4"/>
      <c r="IX206" s="4"/>
      <c r="IY206" s="4"/>
      <c r="IZ206" s="4"/>
      <c r="JA206" s="4"/>
      <c r="JB206" s="4"/>
      <c r="JC206" s="4"/>
      <c r="JD206" s="4"/>
      <c r="JE206" s="4"/>
      <c r="JF206" s="4"/>
      <c r="JG206" s="4"/>
      <c r="JH206" s="4"/>
      <c r="JI206" s="4"/>
      <c r="JJ206" s="4"/>
      <c r="JK206" s="4"/>
      <c r="JL206" s="4"/>
      <c r="JM206" s="4"/>
      <c r="JN206" s="4"/>
      <c r="JO206" s="4"/>
      <c r="JP206" s="4"/>
      <c r="JQ206" s="4"/>
      <c r="JR206" s="4"/>
      <c r="JS206" s="4"/>
      <c r="JT206" s="4"/>
      <c r="JU206" s="4"/>
      <c r="JV206" s="4"/>
      <c r="JW206" s="4"/>
      <c r="JX206" s="4"/>
      <c r="JY206" s="4"/>
      <c r="JZ206" s="4"/>
      <c r="KA206" s="4"/>
      <c r="KB206" s="4"/>
      <c r="KC206" s="4"/>
      <c r="KD206" s="4"/>
      <c r="KE206" s="4"/>
      <c r="KF206" s="4"/>
      <c r="KG206" s="4"/>
      <c r="KH206" s="4"/>
      <c r="KI206" s="4"/>
      <c r="KJ206" s="4"/>
      <c r="KK206" s="4"/>
      <c r="KL206" s="4"/>
      <c r="KM206" s="4"/>
      <c r="KN206" s="4"/>
      <c r="KO206" s="4"/>
      <c r="KP206" s="4"/>
      <c r="KQ206" s="4"/>
      <c r="KR206" s="4"/>
      <c r="KS206" s="4"/>
      <c r="KT206" s="4"/>
      <c r="KU206" s="4"/>
      <c r="KV206" s="4"/>
      <c r="KW206" s="4"/>
      <c r="KX206" s="4"/>
      <c r="KY206" s="4"/>
      <c r="KZ206" s="4"/>
      <c r="LA206" s="4"/>
      <c r="LB206" s="4"/>
      <c r="LC206" s="4"/>
      <c r="LD206" s="4"/>
      <c r="LE206" s="4"/>
      <c r="LF206" s="4"/>
      <c r="LG206" s="4"/>
      <c r="LH206" s="4"/>
      <c r="LI206" s="4"/>
      <c r="LJ206" s="4"/>
      <c r="LK206" s="4"/>
      <c r="LL206" s="4"/>
      <c r="LM206" s="4"/>
      <c r="LN206" s="4"/>
      <c r="LO206" s="4"/>
      <c r="LP206" s="4"/>
      <c r="LQ206" s="4"/>
      <c r="LR206" s="4"/>
      <c r="LS206" s="4"/>
      <c r="LT206" s="4"/>
      <c r="LU206" s="4"/>
      <c r="LV206" s="4"/>
      <c r="LW206" s="4"/>
      <c r="LX206" s="4"/>
      <c r="LY206" s="4"/>
      <c r="LZ206" s="4"/>
      <c r="MA206" s="4"/>
      <c r="MB206" s="4"/>
      <c r="MC206" s="4"/>
      <c r="MD206" s="4"/>
      <c r="ME206" s="4"/>
      <c r="MF206" s="4"/>
      <c r="MG206" s="4"/>
      <c r="MH206" s="4"/>
      <c r="MI206" s="4"/>
      <c r="MJ206" s="4"/>
      <c r="MK206" s="4"/>
      <c r="ML206" s="4"/>
      <c r="MM206" s="4"/>
      <c r="MN206" s="4"/>
      <c r="MO206" s="4"/>
      <c r="MP206" s="4"/>
      <c r="MQ206" s="4"/>
      <c r="MR206" s="4"/>
      <c r="MS206" s="4"/>
      <c r="MT206" s="4"/>
      <c r="MU206" s="4"/>
      <c r="MV206" s="4"/>
      <c r="MW206" s="4"/>
      <c r="MX206" s="4"/>
      <c r="MY206" s="4"/>
      <c r="MZ206" s="4"/>
      <c r="NA206" s="4"/>
    </row>
    <row r="207" spans="1:365" s="22" customFormat="1" x14ac:dyDescent="0.25">
      <c r="A207" s="33"/>
      <c r="D207" s="33"/>
      <c r="H207" s="33"/>
      <c r="M207" s="33"/>
      <c r="S207" s="33"/>
      <c r="Y207" s="4"/>
      <c r="Z207" s="4"/>
      <c r="AA207" s="4"/>
      <c r="AB207" s="4"/>
      <c r="AC207" s="4"/>
      <c r="AD207" s="4"/>
      <c r="AE207" s="4"/>
      <c r="AF207" s="4"/>
      <c r="AG207" s="4"/>
      <c r="AH207" s="33"/>
      <c r="AO207" s="4"/>
      <c r="AP207" s="4"/>
      <c r="AQ207" s="4"/>
      <c r="BK207" s="4"/>
      <c r="BM207" s="4"/>
      <c r="BN207" s="4"/>
      <c r="BO207" s="4"/>
      <c r="BP207" s="4"/>
      <c r="BQ207" s="4"/>
      <c r="BR207" s="4"/>
      <c r="BS207" s="4"/>
      <c r="BT207" s="4"/>
      <c r="BU207" s="4"/>
      <c r="BV207" s="4"/>
      <c r="BW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c r="IT207" s="4"/>
      <c r="IU207" s="4"/>
      <c r="IV207" s="4"/>
      <c r="IW207" s="4"/>
      <c r="IX207" s="4"/>
      <c r="IY207" s="4"/>
      <c r="IZ207" s="4"/>
      <c r="JA207" s="4"/>
      <c r="JB207" s="4"/>
      <c r="JC207" s="4"/>
      <c r="JD207" s="4"/>
      <c r="JE207" s="4"/>
      <c r="JF207" s="4"/>
      <c r="JG207" s="4"/>
      <c r="JH207" s="4"/>
      <c r="JI207" s="4"/>
      <c r="JJ207" s="4"/>
      <c r="JK207" s="4"/>
      <c r="JL207" s="4"/>
      <c r="JM207" s="4"/>
      <c r="JN207" s="4"/>
      <c r="JO207" s="4"/>
      <c r="JP207" s="4"/>
      <c r="JQ207" s="4"/>
      <c r="JR207" s="4"/>
      <c r="JS207" s="4"/>
      <c r="JT207" s="4"/>
      <c r="JU207" s="4"/>
      <c r="JV207" s="4"/>
      <c r="JW207" s="4"/>
      <c r="JX207" s="4"/>
      <c r="JY207" s="4"/>
      <c r="JZ207" s="4"/>
      <c r="KA207" s="4"/>
      <c r="KB207" s="4"/>
      <c r="KC207" s="4"/>
      <c r="KD207" s="4"/>
      <c r="KE207" s="4"/>
      <c r="KF207" s="4"/>
      <c r="KG207" s="4"/>
      <c r="KH207" s="4"/>
      <c r="KI207" s="4"/>
      <c r="KJ207" s="4"/>
      <c r="KK207" s="4"/>
      <c r="KL207" s="4"/>
      <c r="KM207" s="4"/>
      <c r="KN207" s="4"/>
      <c r="KO207" s="4"/>
      <c r="KP207" s="4"/>
      <c r="KQ207" s="4"/>
      <c r="KR207" s="4"/>
      <c r="KS207" s="4"/>
      <c r="KT207" s="4"/>
      <c r="KU207" s="4"/>
      <c r="KV207" s="4"/>
      <c r="KW207" s="4"/>
      <c r="KX207" s="4"/>
      <c r="KY207" s="4"/>
      <c r="KZ207" s="4"/>
      <c r="LA207" s="4"/>
      <c r="LB207" s="4"/>
      <c r="LC207" s="4"/>
      <c r="LD207" s="4"/>
      <c r="LE207" s="4"/>
      <c r="LF207" s="4"/>
      <c r="LG207" s="4"/>
      <c r="LH207" s="4"/>
      <c r="LI207" s="4"/>
      <c r="LJ207" s="4"/>
      <c r="LK207" s="4"/>
      <c r="LL207" s="4"/>
      <c r="LM207" s="4"/>
      <c r="LN207" s="4"/>
      <c r="LO207" s="4"/>
      <c r="LP207" s="4"/>
      <c r="LQ207" s="4"/>
      <c r="LR207" s="4"/>
      <c r="LS207" s="4"/>
      <c r="LT207" s="4"/>
      <c r="LU207" s="4"/>
      <c r="LV207" s="4"/>
      <c r="LW207" s="4"/>
      <c r="LX207" s="4"/>
      <c r="LY207" s="4"/>
      <c r="LZ207" s="4"/>
      <c r="MA207" s="4"/>
      <c r="MB207" s="4"/>
      <c r="MC207" s="4"/>
      <c r="MD207" s="4"/>
      <c r="ME207" s="4"/>
      <c r="MF207" s="4"/>
      <c r="MG207" s="4"/>
      <c r="MH207" s="4"/>
      <c r="MI207" s="4"/>
      <c r="MJ207" s="4"/>
      <c r="MK207" s="4"/>
      <c r="ML207" s="4"/>
      <c r="MM207" s="4"/>
      <c r="MN207" s="4"/>
      <c r="MO207" s="4"/>
      <c r="MP207" s="4"/>
      <c r="MQ207" s="4"/>
      <c r="MR207" s="4"/>
      <c r="MS207" s="4"/>
      <c r="MT207" s="4"/>
      <c r="MU207" s="4"/>
      <c r="MV207" s="4"/>
      <c r="MW207" s="4"/>
      <c r="MX207" s="4"/>
      <c r="MY207" s="4"/>
      <c r="MZ207" s="4"/>
      <c r="NA207" s="4"/>
    </row>
    <row r="208" spans="1:365" s="22" customFormat="1" x14ac:dyDescent="0.25">
      <c r="A208" s="33"/>
      <c r="D208" s="33"/>
      <c r="H208" s="33"/>
      <c r="M208" s="33"/>
      <c r="S208" s="33"/>
      <c r="Y208" s="4"/>
      <c r="Z208" s="4"/>
      <c r="AA208" s="4"/>
      <c r="AB208" s="4"/>
      <c r="AC208" s="4"/>
      <c r="AD208" s="4"/>
      <c r="AE208" s="4"/>
      <c r="AF208" s="4"/>
      <c r="AG208" s="4"/>
      <c r="AH208" s="33"/>
      <c r="AN208" s="4"/>
      <c r="AO208" s="4"/>
      <c r="AP208" s="4"/>
      <c r="AQ208" s="4"/>
      <c r="AR208" s="4"/>
      <c r="AS208" s="4"/>
      <c r="AT208" s="4"/>
      <c r="AU208" s="4"/>
      <c r="AV208" s="4"/>
      <c r="AW208" s="4"/>
      <c r="BK208" s="4"/>
      <c r="BM208" s="4"/>
      <c r="BN208" s="4"/>
      <c r="BO208" s="4"/>
      <c r="BP208" s="4"/>
      <c r="BQ208" s="4"/>
      <c r="BR208" s="4"/>
      <c r="BS208" s="4"/>
      <c r="BT208" s="4"/>
      <c r="BU208" s="4"/>
      <c r="BV208" s="4"/>
      <c r="BW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c r="IT208" s="4"/>
      <c r="IU208" s="4"/>
      <c r="IV208" s="4"/>
      <c r="IW208" s="4"/>
      <c r="IX208" s="4"/>
      <c r="IY208" s="4"/>
      <c r="IZ208" s="4"/>
      <c r="JA208" s="4"/>
      <c r="JB208" s="4"/>
      <c r="JC208" s="4"/>
      <c r="JD208" s="4"/>
      <c r="JE208" s="4"/>
      <c r="JF208" s="4"/>
      <c r="JG208" s="4"/>
      <c r="JH208" s="4"/>
      <c r="JI208" s="4"/>
      <c r="JJ208" s="4"/>
      <c r="JK208" s="4"/>
      <c r="JL208" s="4"/>
      <c r="JM208" s="4"/>
      <c r="JN208" s="4"/>
      <c r="JO208" s="4"/>
      <c r="JP208" s="4"/>
      <c r="JQ208" s="4"/>
      <c r="JR208" s="4"/>
      <c r="JS208" s="4"/>
      <c r="JT208" s="4"/>
      <c r="JU208" s="4"/>
      <c r="JV208" s="4"/>
      <c r="JW208" s="4"/>
      <c r="JX208" s="4"/>
      <c r="JY208" s="4"/>
      <c r="JZ208" s="4"/>
      <c r="KA208" s="4"/>
      <c r="KB208" s="4"/>
      <c r="KC208" s="4"/>
      <c r="KD208" s="4"/>
      <c r="KE208" s="4"/>
      <c r="KF208" s="4"/>
      <c r="KG208" s="4"/>
      <c r="KH208" s="4"/>
      <c r="KI208" s="4"/>
      <c r="KJ208" s="4"/>
      <c r="KK208" s="4"/>
      <c r="KL208" s="4"/>
      <c r="KM208" s="4"/>
      <c r="KN208" s="4"/>
      <c r="KO208" s="4"/>
      <c r="KP208" s="4"/>
      <c r="KQ208" s="4"/>
      <c r="KR208" s="4"/>
      <c r="KS208" s="4"/>
      <c r="KT208" s="4"/>
      <c r="KU208" s="4"/>
      <c r="KV208" s="4"/>
      <c r="KW208" s="4"/>
      <c r="KX208" s="4"/>
      <c r="KY208" s="4"/>
      <c r="KZ208" s="4"/>
      <c r="LA208" s="4"/>
      <c r="LB208" s="4"/>
      <c r="LC208" s="4"/>
      <c r="LD208" s="4"/>
      <c r="LE208" s="4"/>
      <c r="LF208" s="4"/>
      <c r="LG208" s="4"/>
      <c r="LH208" s="4"/>
      <c r="LI208" s="4"/>
      <c r="LJ208" s="4"/>
      <c r="LK208" s="4"/>
      <c r="LL208" s="4"/>
      <c r="LM208" s="4"/>
      <c r="LN208" s="4"/>
      <c r="LO208" s="4"/>
      <c r="LP208" s="4"/>
      <c r="LQ208" s="4"/>
      <c r="LR208" s="4"/>
      <c r="LS208" s="4"/>
      <c r="LT208" s="4"/>
      <c r="LU208" s="4"/>
      <c r="LV208" s="4"/>
      <c r="LW208" s="4"/>
      <c r="LX208" s="4"/>
      <c r="LY208" s="4"/>
      <c r="LZ208" s="4"/>
      <c r="MA208" s="4"/>
      <c r="MB208" s="4"/>
      <c r="MC208" s="4"/>
      <c r="MD208" s="4"/>
      <c r="ME208" s="4"/>
      <c r="MF208" s="4"/>
      <c r="MG208" s="4"/>
      <c r="MH208" s="4"/>
      <c r="MI208" s="4"/>
      <c r="MJ208" s="4"/>
      <c r="MK208" s="4"/>
      <c r="ML208" s="4"/>
      <c r="MM208" s="4"/>
      <c r="MN208" s="4"/>
      <c r="MO208" s="4"/>
      <c r="MP208" s="4"/>
      <c r="MQ208" s="4"/>
      <c r="MR208" s="4"/>
      <c r="MS208" s="4"/>
      <c r="MT208" s="4"/>
      <c r="MU208" s="4"/>
      <c r="MV208" s="4"/>
      <c r="MW208" s="4"/>
      <c r="MX208" s="4"/>
      <c r="MY208" s="4"/>
      <c r="MZ208" s="4"/>
      <c r="NA208" s="4"/>
    </row>
    <row r="209" spans="1:365" s="22" customFormat="1" x14ac:dyDescent="0.25">
      <c r="A209" s="33"/>
      <c r="D209" s="33"/>
      <c r="H209" s="33"/>
      <c r="M209" s="33"/>
      <c r="S209" s="33"/>
      <c r="Y209" s="4"/>
      <c r="Z209" s="4"/>
      <c r="AA209" s="4"/>
      <c r="AB209" s="4"/>
      <c r="AC209" s="4"/>
      <c r="AD209" s="4"/>
      <c r="AE209" s="4"/>
      <c r="AF209" s="4"/>
      <c r="AG209" s="4"/>
      <c r="AH209" s="33"/>
      <c r="AN209" s="4"/>
      <c r="AO209" s="4"/>
      <c r="AP209" s="4"/>
      <c r="AQ209" s="4"/>
      <c r="AR209" s="4"/>
      <c r="AS209" s="4"/>
      <c r="AT209" s="4"/>
      <c r="AU209" s="4"/>
      <c r="AV209" s="4"/>
      <c r="AW209" s="4"/>
      <c r="BK209" s="4"/>
      <c r="BM209" s="4"/>
      <c r="BN209" s="4"/>
      <c r="BO209" s="4"/>
      <c r="BP209" s="4"/>
      <c r="BQ209" s="4"/>
      <c r="BR209" s="4"/>
      <c r="BS209" s="4"/>
      <c r="BT209" s="4"/>
      <c r="BU209" s="4"/>
      <c r="BV209" s="4"/>
      <c r="BW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c r="IT209" s="4"/>
      <c r="IU209" s="4"/>
      <c r="IV209" s="4"/>
      <c r="IW209" s="4"/>
      <c r="IX209" s="4"/>
      <c r="IY209" s="4"/>
      <c r="IZ209" s="4"/>
      <c r="JA209" s="4"/>
      <c r="JB209" s="4"/>
      <c r="JC209" s="4"/>
      <c r="JD209" s="4"/>
      <c r="JE209" s="4"/>
      <c r="JF209" s="4"/>
      <c r="JG209" s="4"/>
      <c r="JH209" s="4"/>
      <c r="JI209" s="4"/>
      <c r="JJ209" s="4"/>
      <c r="JK209" s="4"/>
      <c r="JL209" s="4"/>
      <c r="JM209" s="4"/>
      <c r="JN209" s="4"/>
      <c r="JO209" s="4"/>
      <c r="JP209" s="4"/>
      <c r="JQ209" s="4"/>
      <c r="JR209" s="4"/>
      <c r="JS209" s="4"/>
      <c r="JT209" s="4"/>
      <c r="JU209" s="4"/>
      <c r="JV209" s="4"/>
      <c r="JW209" s="4"/>
      <c r="JX209" s="4"/>
      <c r="JY209" s="4"/>
      <c r="JZ209" s="4"/>
      <c r="KA209" s="4"/>
      <c r="KB209" s="4"/>
      <c r="KC209" s="4"/>
      <c r="KD209" s="4"/>
      <c r="KE209" s="4"/>
      <c r="KF209" s="4"/>
      <c r="KG209" s="4"/>
      <c r="KH209" s="4"/>
      <c r="KI209" s="4"/>
      <c r="KJ209" s="4"/>
      <c r="KK209" s="4"/>
      <c r="KL209" s="4"/>
      <c r="KM209" s="4"/>
      <c r="KN209" s="4"/>
      <c r="KO209" s="4"/>
      <c r="KP209" s="4"/>
      <c r="KQ209" s="4"/>
      <c r="KR209" s="4"/>
      <c r="KS209" s="4"/>
      <c r="KT209" s="4"/>
      <c r="KU209" s="4"/>
      <c r="KV209" s="4"/>
      <c r="KW209" s="4"/>
      <c r="KX209" s="4"/>
      <c r="KY209" s="4"/>
      <c r="KZ209" s="4"/>
      <c r="LA209" s="4"/>
      <c r="LB209" s="4"/>
      <c r="LC209" s="4"/>
      <c r="LD209" s="4"/>
      <c r="LE209" s="4"/>
      <c r="LF209" s="4"/>
      <c r="LG209" s="4"/>
      <c r="LH209" s="4"/>
      <c r="LI209" s="4"/>
      <c r="LJ209" s="4"/>
      <c r="LK209" s="4"/>
      <c r="LL209" s="4"/>
      <c r="LM209" s="4"/>
      <c r="LN209" s="4"/>
      <c r="LO209" s="4"/>
      <c r="LP209" s="4"/>
      <c r="LQ209" s="4"/>
      <c r="LR209" s="4"/>
      <c r="LS209" s="4"/>
      <c r="LT209" s="4"/>
      <c r="LU209" s="4"/>
      <c r="LV209" s="4"/>
      <c r="LW209" s="4"/>
      <c r="LX209" s="4"/>
      <c r="LY209" s="4"/>
      <c r="LZ209" s="4"/>
      <c r="MA209" s="4"/>
      <c r="MB209" s="4"/>
      <c r="MC209" s="4"/>
      <c r="MD209" s="4"/>
      <c r="ME209" s="4"/>
      <c r="MF209" s="4"/>
      <c r="MG209" s="4"/>
      <c r="MH209" s="4"/>
      <c r="MI209" s="4"/>
      <c r="MJ209" s="4"/>
      <c r="MK209" s="4"/>
      <c r="ML209" s="4"/>
      <c r="MM209" s="4"/>
      <c r="MN209" s="4"/>
      <c r="MO209" s="4"/>
      <c r="MP209" s="4"/>
      <c r="MQ209" s="4"/>
      <c r="MR209" s="4"/>
      <c r="MS209" s="4"/>
      <c r="MT209" s="4"/>
      <c r="MU209" s="4"/>
      <c r="MV209" s="4"/>
      <c r="MW209" s="4"/>
      <c r="MX209" s="4"/>
      <c r="MY209" s="4"/>
      <c r="MZ209" s="4"/>
      <c r="NA209" s="4"/>
    </row>
    <row r="210" spans="1:365" s="22" customFormat="1" x14ac:dyDescent="0.25">
      <c r="A210" s="33"/>
      <c r="D210" s="33"/>
      <c r="H210" s="33"/>
      <c r="M210" s="33"/>
      <c r="S210" s="33"/>
      <c r="X210" s="4"/>
      <c r="Y210" s="4"/>
      <c r="Z210" s="4"/>
      <c r="AA210" s="4"/>
      <c r="AB210" s="4"/>
      <c r="AC210" s="4"/>
      <c r="AD210" s="4"/>
      <c r="AE210" s="4"/>
      <c r="AF210" s="4"/>
      <c r="AG210" s="4"/>
      <c r="AH210" s="33"/>
      <c r="AN210" s="4"/>
      <c r="AO210" s="4"/>
      <c r="AP210" s="4"/>
      <c r="AQ210" s="4"/>
      <c r="AR210" s="4"/>
      <c r="AS210" s="4"/>
      <c r="AT210" s="4"/>
      <c r="AU210" s="4"/>
      <c r="AV210" s="4"/>
      <c r="AW210" s="4"/>
      <c r="BK210" s="4"/>
      <c r="BM210" s="4"/>
      <c r="BN210" s="4"/>
      <c r="BO210" s="4"/>
      <c r="BP210" s="4"/>
      <c r="BQ210" s="4"/>
      <c r="BR210" s="4"/>
      <c r="BS210" s="4"/>
      <c r="BT210" s="4"/>
      <c r="BU210" s="4"/>
      <c r="BV210" s="4"/>
      <c r="BW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c r="IW210" s="4"/>
      <c r="IX210" s="4"/>
      <c r="IY210" s="4"/>
      <c r="IZ210" s="4"/>
      <c r="JA210" s="4"/>
      <c r="JB210" s="4"/>
      <c r="JC210" s="4"/>
      <c r="JD210" s="4"/>
      <c r="JE210" s="4"/>
      <c r="JF210" s="4"/>
      <c r="JG210" s="4"/>
      <c r="JH210" s="4"/>
      <c r="JI210" s="4"/>
      <c r="JJ210" s="4"/>
      <c r="JK210" s="4"/>
      <c r="JL210" s="4"/>
      <c r="JM210" s="4"/>
      <c r="JN210" s="4"/>
      <c r="JO210" s="4"/>
      <c r="JP210" s="4"/>
      <c r="JQ210" s="4"/>
      <c r="JR210" s="4"/>
      <c r="JS210" s="4"/>
      <c r="JT210" s="4"/>
      <c r="JU210" s="4"/>
      <c r="JV210" s="4"/>
      <c r="JW210" s="4"/>
      <c r="JX210" s="4"/>
      <c r="JY210" s="4"/>
      <c r="JZ210" s="4"/>
      <c r="KA210" s="4"/>
      <c r="KB210" s="4"/>
      <c r="KC210" s="4"/>
      <c r="KD210" s="4"/>
      <c r="KE210" s="4"/>
      <c r="KF210" s="4"/>
      <c r="KG210" s="4"/>
      <c r="KH210" s="4"/>
      <c r="KI210" s="4"/>
      <c r="KJ210" s="4"/>
      <c r="KK210" s="4"/>
      <c r="KL210" s="4"/>
      <c r="KM210" s="4"/>
      <c r="KN210" s="4"/>
      <c r="KO210" s="4"/>
      <c r="KP210" s="4"/>
      <c r="KQ210" s="4"/>
      <c r="KR210" s="4"/>
      <c r="KS210" s="4"/>
      <c r="KT210" s="4"/>
      <c r="KU210" s="4"/>
      <c r="KV210" s="4"/>
      <c r="KW210" s="4"/>
      <c r="KX210" s="4"/>
      <c r="KY210" s="4"/>
      <c r="KZ210" s="4"/>
      <c r="LA210" s="4"/>
      <c r="LB210" s="4"/>
      <c r="LC210" s="4"/>
      <c r="LD210" s="4"/>
      <c r="LE210" s="4"/>
      <c r="LF210" s="4"/>
      <c r="LG210" s="4"/>
      <c r="LH210" s="4"/>
      <c r="LI210" s="4"/>
      <c r="LJ210" s="4"/>
      <c r="LK210" s="4"/>
      <c r="LL210" s="4"/>
      <c r="LM210" s="4"/>
      <c r="LN210" s="4"/>
      <c r="LO210" s="4"/>
      <c r="LP210" s="4"/>
      <c r="LQ210" s="4"/>
      <c r="LR210" s="4"/>
      <c r="LS210" s="4"/>
      <c r="LT210" s="4"/>
      <c r="LU210" s="4"/>
      <c r="LV210" s="4"/>
      <c r="LW210" s="4"/>
      <c r="LX210" s="4"/>
      <c r="LY210" s="4"/>
      <c r="LZ210" s="4"/>
      <c r="MA210" s="4"/>
      <c r="MB210" s="4"/>
      <c r="MC210" s="4"/>
      <c r="MD210" s="4"/>
      <c r="ME210" s="4"/>
      <c r="MF210" s="4"/>
      <c r="MG210" s="4"/>
      <c r="MH210" s="4"/>
      <c r="MI210" s="4"/>
      <c r="MJ210" s="4"/>
      <c r="MK210" s="4"/>
      <c r="ML210" s="4"/>
      <c r="MM210" s="4"/>
      <c r="MN210" s="4"/>
      <c r="MO210" s="4"/>
      <c r="MP210" s="4"/>
      <c r="MQ210" s="4"/>
      <c r="MR210" s="4"/>
      <c r="MS210" s="4"/>
      <c r="MT210" s="4"/>
      <c r="MU210" s="4"/>
      <c r="MV210" s="4"/>
      <c r="MW210" s="4"/>
      <c r="MX210" s="4"/>
      <c r="MY210" s="4"/>
      <c r="MZ210" s="4"/>
      <c r="NA210" s="4"/>
    </row>
    <row r="211" spans="1:365" s="22" customFormat="1" x14ac:dyDescent="0.25">
      <c r="A211" s="33"/>
      <c r="D211" s="33"/>
      <c r="H211" s="33"/>
      <c r="M211" s="33"/>
      <c r="S211" s="33"/>
      <c r="X211" s="4"/>
      <c r="Y211" s="4"/>
      <c r="Z211" s="4"/>
      <c r="AA211" s="4"/>
      <c r="AB211" s="4"/>
      <c r="AC211" s="4"/>
      <c r="AD211" s="4"/>
      <c r="AE211" s="4"/>
      <c r="AF211" s="4"/>
      <c r="AG211" s="4"/>
      <c r="AH211" s="33"/>
      <c r="AN211" s="4"/>
      <c r="AO211" s="4"/>
      <c r="AP211" s="4"/>
      <c r="AQ211" s="4"/>
      <c r="AR211" s="4"/>
      <c r="AS211" s="4"/>
      <c r="AT211" s="4"/>
      <c r="AU211" s="4"/>
      <c r="AV211" s="4"/>
      <c r="AW211" s="4"/>
      <c r="BK211" s="4"/>
      <c r="BM211" s="4"/>
      <c r="BN211" s="4"/>
      <c r="BO211" s="4"/>
      <c r="BP211" s="4"/>
      <c r="BQ211" s="4"/>
      <c r="BR211" s="4"/>
      <c r="BS211" s="4"/>
      <c r="BT211" s="4"/>
      <c r="BU211" s="4"/>
      <c r="BV211" s="4"/>
      <c r="BW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c r="IT211" s="4"/>
      <c r="IU211" s="4"/>
      <c r="IV211" s="4"/>
      <c r="IW211" s="4"/>
      <c r="IX211" s="4"/>
      <c r="IY211" s="4"/>
      <c r="IZ211" s="4"/>
      <c r="JA211" s="4"/>
      <c r="JB211" s="4"/>
      <c r="JC211" s="4"/>
      <c r="JD211" s="4"/>
      <c r="JE211" s="4"/>
      <c r="JF211" s="4"/>
      <c r="JG211" s="4"/>
      <c r="JH211" s="4"/>
      <c r="JI211" s="4"/>
      <c r="JJ211" s="4"/>
      <c r="JK211" s="4"/>
      <c r="JL211" s="4"/>
      <c r="JM211" s="4"/>
      <c r="JN211" s="4"/>
      <c r="JO211" s="4"/>
      <c r="JP211" s="4"/>
      <c r="JQ211" s="4"/>
      <c r="JR211" s="4"/>
      <c r="JS211" s="4"/>
      <c r="JT211" s="4"/>
      <c r="JU211" s="4"/>
      <c r="JV211" s="4"/>
      <c r="JW211" s="4"/>
      <c r="JX211" s="4"/>
      <c r="JY211" s="4"/>
      <c r="JZ211" s="4"/>
      <c r="KA211" s="4"/>
      <c r="KB211" s="4"/>
      <c r="KC211" s="4"/>
      <c r="KD211" s="4"/>
      <c r="KE211" s="4"/>
      <c r="KF211" s="4"/>
      <c r="KG211" s="4"/>
      <c r="KH211" s="4"/>
      <c r="KI211" s="4"/>
      <c r="KJ211" s="4"/>
      <c r="KK211" s="4"/>
      <c r="KL211" s="4"/>
      <c r="KM211" s="4"/>
      <c r="KN211" s="4"/>
      <c r="KO211" s="4"/>
      <c r="KP211" s="4"/>
      <c r="KQ211" s="4"/>
      <c r="KR211" s="4"/>
      <c r="KS211" s="4"/>
      <c r="KT211" s="4"/>
      <c r="KU211" s="4"/>
      <c r="KV211" s="4"/>
      <c r="KW211" s="4"/>
      <c r="KX211" s="4"/>
      <c r="KY211" s="4"/>
      <c r="KZ211" s="4"/>
      <c r="LA211" s="4"/>
      <c r="LB211" s="4"/>
      <c r="LC211" s="4"/>
      <c r="LD211" s="4"/>
      <c r="LE211" s="4"/>
      <c r="LF211" s="4"/>
      <c r="LG211" s="4"/>
      <c r="LH211" s="4"/>
      <c r="LI211" s="4"/>
      <c r="LJ211" s="4"/>
      <c r="LK211" s="4"/>
      <c r="LL211" s="4"/>
      <c r="LM211" s="4"/>
      <c r="LN211" s="4"/>
      <c r="LO211" s="4"/>
      <c r="LP211" s="4"/>
      <c r="LQ211" s="4"/>
      <c r="LR211" s="4"/>
      <c r="LS211" s="4"/>
      <c r="LT211" s="4"/>
      <c r="LU211" s="4"/>
      <c r="LV211" s="4"/>
      <c r="LW211" s="4"/>
      <c r="LX211" s="4"/>
      <c r="LY211" s="4"/>
      <c r="LZ211" s="4"/>
      <c r="MA211" s="4"/>
      <c r="MB211" s="4"/>
      <c r="MC211" s="4"/>
      <c r="MD211" s="4"/>
      <c r="ME211" s="4"/>
      <c r="MF211" s="4"/>
      <c r="MG211" s="4"/>
      <c r="MH211" s="4"/>
      <c r="MI211" s="4"/>
      <c r="MJ211" s="4"/>
      <c r="MK211" s="4"/>
      <c r="ML211" s="4"/>
      <c r="MM211" s="4"/>
      <c r="MN211" s="4"/>
      <c r="MO211" s="4"/>
      <c r="MP211" s="4"/>
      <c r="MQ211" s="4"/>
      <c r="MR211" s="4"/>
      <c r="MS211" s="4"/>
      <c r="MT211" s="4"/>
      <c r="MU211" s="4"/>
      <c r="MV211" s="4"/>
      <c r="MW211" s="4"/>
      <c r="MX211" s="4"/>
      <c r="MY211" s="4"/>
      <c r="MZ211" s="4"/>
      <c r="NA211" s="4"/>
    </row>
    <row r="212" spans="1:365" s="22" customFormat="1" x14ac:dyDescent="0.25">
      <c r="A212" s="33"/>
      <c r="D212" s="33"/>
      <c r="H212" s="33"/>
      <c r="M212" s="33"/>
      <c r="S212" s="33"/>
      <c r="X212" s="4"/>
      <c r="Y212" s="4"/>
      <c r="Z212" s="4"/>
      <c r="AA212" s="4"/>
      <c r="AB212" s="4"/>
      <c r="AC212" s="4"/>
      <c r="AD212" s="4"/>
      <c r="AE212" s="4"/>
      <c r="AF212" s="4"/>
      <c r="AG212" s="4"/>
      <c r="AH212" s="33"/>
      <c r="AN212" s="4"/>
      <c r="AO212" s="4"/>
      <c r="AP212" s="4"/>
      <c r="AQ212" s="4"/>
      <c r="AR212" s="4"/>
      <c r="AS212" s="4"/>
      <c r="AT212" s="4"/>
      <c r="AU212" s="4"/>
      <c r="AV212" s="4"/>
      <c r="AW212" s="4"/>
      <c r="BK212" s="4"/>
      <c r="BM212" s="4"/>
      <c r="BN212" s="4"/>
      <c r="BO212" s="4"/>
      <c r="BP212" s="4"/>
      <c r="BQ212" s="4"/>
      <c r="BR212" s="4"/>
      <c r="BS212" s="4"/>
      <c r="BT212" s="4"/>
      <c r="BU212" s="4"/>
      <c r="BV212" s="4"/>
      <c r="BW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c r="IW212" s="4"/>
      <c r="IX212" s="4"/>
      <c r="IY212" s="4"/>
      <c r="IZ212" s="4"/>
      <c r="JA212" s="4"/>
      <c r="JB212" s="4"/>
      <c r="JC212" s="4"/>
      <c r="JD212" s="4"/>
      <c r="JE212" s="4"/>
      <c r="JF212" s="4"/>
      <c r="JG212" s="4"/>
      <c r="JH212" s="4"/>
      <c r="JI212" s="4"/>
      <c r="JJ212" s="4"/>
      <c r="JK212" s="4"/>
      <c r="JL212" s="4"/>
      <c r="JM212" s="4"/>
      <c r="JN212" s="4"/>
      <c r="JO212" s="4"/>
      <c r="JP212" s="4"/>
      <c r="JQ212" s="4"/>
      <c r="JR212" s="4"/>
      <c r="JS212" s="4"/>
      <c r="JT212" s="4"/>
      <c r="JU212" s="4"/>
      <c r="JV212" s="4"/>
      <c r="JW212" s="4"/>
      <c r="JX212" s="4"/>
      <c r="JY212" s="4"/>
      <c r="JZ212" s="4"/>
      <c r="KA212" s="4"/>
      <c r="KB212" s="4"/>
      <c r="KC212" s="4"/>
      <c r="KD212" s="4"/>
      <c r="KE212" s="4"/>
      <c r="KF212" s="4"/>
      <c r="KG212" s="4"/>
      <c r="KH212" s="4"/>
      <c r="KI212" s="4"/>
      <c r="KJ212" s="4"/>
      <c r="KK212" s="4"/>
      <c r="KL212" s="4"/>
      <c r="KM212" s="4"/>
      <c r="KN212" s="4"/>
      <c r="KO212" s="4"/>
      <c r="KP212" s="4"/>
      <c r="KQ212" s="4"/>
      <c r="KR212" s="4"/>
      <c r="KS212" s="4"/>
      <c r="KT212" s="4"/>
      <c r="KU212" s="4"/>
      <c r="KV212" s="4"/>
      <c r="KW212" s="4"/>
      <c r="KX212" s="4"/>
      <c r="KY212" s="4"/>
      <c r="KZ212" s="4"/>
      <c r="LA212" s="4"/>
      <c r="LB212" s="4"/>
      <c r="LC212" s="4"/>
      <c r="LD212" s="4"/>
      <c r="LE212" s="4"/>
      <c r="LF212" s="4"/>
      <c r="LG212" s="4"/>
      <c r="LH212" s="4"/>
      <c r="LI212" s="4"/>
      <c r="LJ212" s="4"/>
      <c r="LK212" s="4"/>
      <c r="LL212" s="4"/>
      <c r="LM212" s="4"/>
      <c r="LN212" s="4"/>
      <c r="LO212" s="4"/>
      <c r="LP212" s="4"/>
      <c r="LQ212" s="4"/>
      <c r="LR212" s="4"/>
      <c r="LS212" s="4"/>
      <c r="LT212" s="4"/>
      <c r="LU212" s="4"/>
      <c r="LV212" s="4"/>
      <c r="LW212" s="4"/>
      <c r="LX212" s="4"/>
      <c r="LY212" s="4"/>
      <c r="LZ212" s="4"/>
      <c r="MA212" s="4"/>
      <c r="MB212" s="4"/>
      <c r="MC212" s="4"/>
      <c r="MD212" s="4"/>
      <c r="ME212" s="4"/>
      <c r="MF212" s="4"/>
      <c r="MG212" s="4"/>
      <c r="MH212" s="4"/>
      <c r="MI212" s="4"/>
      <c r="MJ212" s="4"/>
      <c r="MK212" s="4"/>
      <c r="ML212" s="4"/>
      <c r="MM212" s="4"/>
      <c r="MN212" s="4"/>
      <c r="MO212" s="4"/>
      <c r="MP212" s="4"/>
      <c r="MQ212" s="4"/>
      <c r="MR212" s="4"/>
      <c r="MS212" s="4"/>
      <c r="MT212" s="4"/>
      <c r="MU212" s="4"/>
      <c r="MV212" s="4"/>
      <c r="MW212" s="4"/>
      <c r="MX212" s="4"/>
      <c r="MY212" s="4"/>
      <c r="MZ212" s="4"/>
      <c r="NA212" s="4"/>
    </row>
    <row r="213" spans="1:365" s="22" customFormat="1" x14ac:dyDescent="0.25">
      <c r="A213" s="33"/>
      <c r="D213" s="33"/>
      <c r="H213" s="33"/>
      <c r="M213" s="33"/>
      <c r="S213" s="33"/>
      <c r="X213" s="4"/>
      <c r="Y213" s="4"/>
      <c r="Z213" s="4"/>
      <c r="AA213" s="4"/>
      <c r="AB213" s="4"/>
      <c r="AC213" s="4"/>
      <c r="AD213" s="4"/>
      <c r="AE213" s="4"/>
      <c r="AF213" s="4"/>
      <c r="AG213" s="4"/>
      <c r="AH213" s="33"/>
      <c r="AN213" s="4"/>
      <c r="AO213" s="4"/>
      <c r="AP213" s="4"/>
      <c r="AQ213" s="4"/>
      <c r="AR213" s="4"/>
      <c r="AS213" s="4"/>
      <c r="AT213" s="4"/>
      <c r="AU213" s="4"/>
      <c r="AV213" s="4"/>
      <c r="AW213" s="4"/>
      <c r="BK213" s="4"/>
      <c r="BM213" s="4"/>
      <c r="BN213" s="4"/>
      <c r="BO213" s="4"/>
      <c r="BP213" s="4"/>
      <c r="BQ213" s="4"/>
      <c r="BR213" s="4"/>
      <c r="BS213" s="4"/>
      <c r="BT213" s="4"/>
      <c r="BU213" s="4"/>
      <c r="BV213" s="4"/>
      <c r="BW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c r="IW213" s="4"/>
      <c r="IX213" s="4"/>
      <c r="IY213" s="4"/>
      <c r="IZ213" s="4"/>
      <c r="JA213" s="4"/>
      <c r="JB213" s="4"/>
      <c r="JC213" s="4"/>
      <c r="JD213" s="4"/>
      <c r="JE213" s="4"/>
      <c r="JF213" s="4"/>
      <c r="JG213" s="4"/>
      <c r="JH213" s="4"/>
      <c r="JI213" s="4"/>
      <c r="JJ213" s="4"/>
      <c r="JK213" s="4"/>
      <c r="JL213" s="4"/>
      <c r="JM213" s="4"/>
      <c r="JN213" s="4"/>
      <c r="JO213" s="4"/>
      <c r="JP213" s="4"/>
      <c r="JQ213" s="4"/>
      <c r="JR213" s="4"/>
      <c r="JS213" s="4"/>
      <c r="JT213" s="4"/>
      <c r="JU213" s="4"/>
      <c r="JV213" s="4"/>
      <c r="JW213" s="4"/>
      <c r="JX213" s="4"/>
      <c r="JY213" s="4"/>
      <c r="JZ213" s="4"/>
      <c r="KA213" s="4"/>
      <c r="KB213" s="4"/>
      <c r="KC213" s="4"/>
      <c r="KD213" s="4"/>
      <c r="KE213" s="4"/>
      <c r="KF213" s="4"/>
      <c r="KG213" s="4"/>
      <c r="KH213" s="4"/>
      <c r="KI213" s="4"/>
      <c r="KJ213" s="4"/>
      <c r="KK213" s="4"/>
      <c r="KL213" s="4"/>
      <c r="KM213" s="4"/>
      <c r="KN213" s="4"/>
      <c r="KO213" s="4"/>
      <c r="KP213" s="4"/>
      <c r="KQ213" s="4"/>
      <c r="KR213" s="4"/>
      <c r="KS213" s="4"/>
      <c r="KT213" s="4"/>
      <c r="KU213" s="4"/>
      <c r="KV213" s="4"/>
      <c r="KW213" s="4"/>
      <c r="KX213" s="4"/>
      <c r="KY213" s="4"/>
      <c r="KZ213" s="4"/>
      <c r="LA213" s="4"/>
      <c r="LB213" s="4"/>
      <c r="LC213" s="4"/>
      <c r="LD213" s="4"/>
      <c r="LE213" s="4"/>
      <c r="LF213" s="4"/>
      <c r="LG213" s="4"/>
      <c r="LH213" s="4"/>
      <c r="LI213" s="4"/>
      <c r="LJ213" s="4"/>
      <c r="LK213" s="4"/>
      <c r="LL213" s="4"/>
      <c r="LM213" s="4"/>
      <c r="LN213" s="4"/>
      <c r="LO213" s="4"/>
      <c r="LP213" s="4"/>
      <c r="LQ213" s="4"/>
      <c r="LR213" s="4"/>
      <c r="LS213" s="4"/>
      <c r="LT213" s="4"/>
      <c r="LU213" s="4"/>
      <c r="LV213" s="4"/>
      <c r="LW213" s="4"/>
      <c r="LX213" s="4"/>
      <c r="LY213" s="4"/>
      <c r="LZ213" s="4"/>
      <c r="MA213" s="4"/>
      <c r="MB213" s="4"/>
      <c r="MC213" s="4"/>
      <c r="MD213" s="4"/>
      <c r="ME213" s="4"/>
      <c r="MF213" s="4"/>
      <c r="MG213" s="4"/>
      <c r="MH213" s="4"/>
      <c r="MI213" s="4"/>
      <c r="MJ213" s="4"/>
      <c r="MK213" s="4"/>
      <c r="ML213" s="4"/>
      <c r="MM213" s="4"/>
      <c r="MN213" s="4"/>
      <c r="MO213" s="4"/>
      <c r="MP213" s="4"/>
      <c r="MQ213" s="4"/>
      <c r="MR213" s="4"/>
      <c r="MS213" s="4"/>
      <c r="MT213" s="4"/>
      <c r="MU213" s="4"/>
      <c r="MV213" s="4"/>
      <c r="MW213" s="4"/>
      <c r="MX213" s="4"/>
      <c r="MY213" s="4"/>
      <c r="MZ213" s="4"/>
      <c r="NA213" s="4"/>
    </row>
    <row r="214" spans="1:365" s="22" customFormat="1" x14ac:dyDescent="0.25">
      <c r="A214" s="33"/>
      <c r="D214" s="33"/>
      <c r="H214" s="33"/>
      <c r="M214" s="33"/>
      <c r="S214" s="33"/>
      <c r="X214" s="4"/>
      <c r="Y214" s="4"/>
      <c r="Z214" s="4"/>
      <c r="AA214" s="4"/>
      <c r="AB214" s="4"/>
      <c r="AC214" s="4"/>
      <c r="AD214" s="4"/>
      <c r="AE214" s="4"/>
      <c r="AF214" s="4"/>
      <c r="AG214" s="4"/>
      <c r="AH214" s="33"/>
      <c r="AN214" s="4"/>
      <c r="AO214" s="4"/>
      <c r="AP214" s="4"/>
      <c r="AQ214" s="4"/>
      <c r="AR214" s="4"/>
      <c r="AS214" s="4"/>
      <c r="AT214" s="4"/>
      <c r="AU214" s="4"/>
      <c r="AV214" s="4"/>
      <c r="AW214" s="4"/>
      <c r="BK214" s="4"/>
      <c r="BM214" s="4"/>
      <c r="BN214" s="4"/>
      <c r="BO214" s="4"/>
      <c r="BP214" s="4"/>
      <c r="BQ214" s="4"/>
      <c r="BR214" s="4"/>
      <c r="BS214" s="4"/>
      <c r="BT214" s="4"/>
      <c r="BU214" s="4"/>
      <c r="BV214" s="4"/>
      <c r="BW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c r="IT214" s="4"/>
      <c r="IU214" s="4"/>
      <c r="IV214" s="4"/>
      <c r="IW214" s="4"/>
      <c r="IX214" s="4"/>
      <c r="IY214" s="4"/>
      <c r="IZ214" s="4"/>
      <c r="JA214" s="4"/>
      <c r="JB214" s="4"/>
      <c r="JC214" s="4"/>
      <c r="JD214" s="4"/>
      <c r="JE214" s="4"/>
      <c r="JF214" s="4"/>
      <c r="JG214" s="4"/>
      <c r="JH214" s="4"/>
      <c r="JI214" s="4"/>
      <c r="JJ214" s="4"/>
      <c r="JK214" s="4"/>
      <c r="JL214" s="4"/>
      <c r="JM214" s="4"/>
      <c r="JN214" s="4"/>
      <c r="JO214" s="4"/>
      <c r="JP214" s="4"/>
      <c r="JQ214" s="4"/>
      <c r="JR214" s="4"/>
      <c r="JS214" s="4"/>
      <c r="JT214" s="4"/>
      <c r="JU214" s="4"/>
      <c r="JV214" s="4"/>
      <c r="JW214" s="4"/>
      <c r="JX214" s="4"/>
      <c r="JY214" s="4"/>
      <c r="JZ214" s="4"/>
      <c r="KA214" s="4"/>
      <c r="KB214" s="4"/>
      <c r="KC214" s="4"/>
      <c r="KD214" s="4"/>
      <c r="KE214" s="4"/>
      <c r="KF214" s="4"/>
      <c r="KG214" s="4"/>
      <c r="KH214" s="4"/>
      <c r="KI214" s="4"/>
      <c r="KJ214" s="4"/>
      <c r="KK214" s="4"/>
      <c r="KL214" s="4"/>
      <c r="KM214" s="4"/>
      <c r="KN214" s="4"/>
      <c r="KO214" s="4"/>
      <c r="KP214" s="4"/>
      <c r="KQ214" s="4"/>
      <c r="KR214" s="4"/>
      <c r="KS214" s="4"/>
      <c r="KT214" s="4"/>
      <c r="KU214" s="4"/>
      <c r="KV214" s="4"/>
      <c r="KW214" s="4"/>
      <c r="KX214" s="4"/>
      <c r="KY214" s="4"/>
      <c r="KZ214" s="4"/>
      <c r="LA214" s="4"/>
      <c r="LB214" s="4"/>
      <c r="LC214" s="4"/>
      <c r="LD214" s="4"/>
      <c r="LE214" s="4"/>
      <c r="LF214" s="4"/>
      <c r="LG214" s="4"/>
      <c r="LH214" s="4"/>
      <c r="LI214" s="4"/>
      <c r="LJ214" s="4"/>
      <c r="LK214" s="4"/>
      <c r="LL214" s="4"/>
      <c r="LM214" s="4"/>
      <c r="LN214" s="4"/>
      <c r="LO214" s="4"/>
      <c r="LP214" s="4"/>
      <c r="LQ214" s="4"/>
      <c r="LR214" s="4"/>
      <c r="LS214" s="4"/>
      <c r="LT214" s="4"/>
      <c r="LU214" s="4"/>
      <c r="LV214" s="4"/>
      <c r="LW214" s="4"/>
      <c r="LX214" s="4"/>
      <c r="LY214" s="4"/>
      <c r="LZ214" s="4"/>
      <c r="MA214" s="4"/>
      <c r="MB214" s="4"/>
      <c r="MC214" s="4"/>
      <c r="MD214" s="4"/>
      <c r="ME214" s="4"/>
      <c r="MF214" s="4"/>
      <c r="MG214" s="4"/>
      <c r="MH214" s="4"/>
      <c r="MI214" s="4"/>
      <c r="MJ214" s="4"/>
      <c r="MK214" s="4"/>
      <c r="ML214" s="4"/>
      <c r="MM214" s="4"/>
      <c r="MN214" s="4"/>
      <c r="MO214" s="4"/>
      <c r="MP214" s="4"/>
      <c r="MQ214" s="4"/>
      <c r="MR214" s="4"/>
      <c r="MS214" s="4"/>
      <c r="MT214" s="4"/>
      <c r="MU214" s="4"/>
      <c r="MV214" s="4"/>
      <c r="MW214" s="4"/>
      <c r="MX214" s="4"/>
      <c r="MY214" s="4"/>
      <c r="MZ214" s="4"/>
      <c r="NA214" s="4"/>
    </row>
    <row r="215" spans="1:365" s="22" customFormat="1" x14ac:dyDescent="0.25">
      <c r="A215" s="33"/>
      <c r="D215" s="33"/>
      <c r="H215" s="33"/>
      <c r="M215" s="33"/>
      <c r="S215" s="33"/>
      <c r="X215" s="4"/>
      <c r="Y215" s="4"/>
      <c r="Z215" s="4"/>
      <c r="AA215" s="4"/>
      <c r="AB215" s="4"/>
      <c r="AC215" s="4"/>
      <c r="AD215" s="4"/>
      <c r="AE215" s="4"/>
      <c r="AF215" s="4"/>
      <c r="AG215" s="4"/>
      <c r="AH215" s="33"/>
      <c r="AM215" s="4"/>
      <c r="AN215" s="4"/>
      <c r="AO215" s="4"/>
      <c r="AP215" s="4"/>
      <c r="AQ215" s="4"/>
      <c r="AR215" s="4"/>
      <c r="AS215" s="4"/>
      <c r="AT215" s="4"/>
      <c r="AU215" s="4"/>
      <c r="AV215" s="4"/>
      <c r="AW215" s="4"/>
      <c r="AX215" s="35"/>
      <c r="AY215" s="4"/>
      <c r="AZ215" s="4"/>
      <c r="BA215" s="4"/>
      <c r="BB215" s="4"/>
      <c r="BC215" s="4"/>
      <c r="BK215" s="4"/>
      <c r="BM215" s="4"/>
      <c r="BN215" s="4"/>
      <c r="BO215" s="4"/>
      <c r="BP215" s="4"/>
      <c r="BQ215" s="4"/>
      <c r="BR215" s="4"/>
      <c r="BS215" s="4"/>
      <c r="BT215" s="4"/>
      <c r="BU215" s="4"/>
      <c r="BV215" s="4"/>
      <c r="BW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c r="IW215" s="4"/>
      <c r="IX215" s="4"/>
      <c r="IY215" s="4"/>
      <c r="IZ215" s="4"/>
      <c r="JA215" s="4"/>
      <c r="JB215" s="4"/>
      <c r="JC215" s="4"/>
      <c r="JD215" s="4"/>
      <c r="JE215" s="4"/>
      <c r="JF215" s="4"/>
      <c r="JG215" s="4"/>
      <c r="JH215" s="4"/>
      <c r="JI215" s="4"/>
      <c r="JJ215" s="4"/>
      <c r="JK215" s="4"/>
      <c r="JL215" s="4"/>
      <c r="JM215" s="4"/>
      <c r="JN215" s="4"/>
      <c r="JO215" s="4"/>
      <c r="JP215" s="4"/>
      <c r="JQ215" s="4"/>
      <c r="JR215" s="4"/>
      <c r="JS215" s="4"/>
      <c r="JT215" s="4"/>
      <c r="JU215" s="4"/>
      <c r="JV215" s="4"/>
      <c r="JW215" s="4"/>
      <c r="JX215" s="4"/>
      <c r="JY215" s="4"/>
      <c r="JZ215" s="4"/>
      <c r="KA215" s="4"/>
      <c r="KB215" s="4"/>
      <c r="KC215" s="4"/>
      <c r="KD215" s="4"/>
      <c r="KE215" s="4"/>
      <c r="KF215" s="4"/>
      <c r="KG215" s="4"/>
      <c r="KH215" s="4"/>
      <c r="KI215" s="4"/>
      <c r="KJ215" s="4"/>
      <c r="KK215" s="4"/>
      <c r="KL215" s="4"/>
      <c r="KM215" s="4"/>
      <c r="KN215" s="4"/>
      <c r="KO215" s="4"/>
      <c r="KP215" s="4"/>
      <c r="KQ215" s="4"/>
      <c r="KR215" s="4"/>
      <c r="KS215" s="4"/>
      <c r="KT215" s="4"/>
      <c r="KU215" s="4"/>
      <c r="KV215" s="4"/>
      <c r="KW215" s="4"/>
      <c r="KX215" s="4"/>
      <c r="KY215" s="4"/>
      <c r="KZ215" s="4"/>
      <c r="LA215" s="4"/>
      <c r="LB215" s="4"/>
      <c r="LC215" s="4"/>
      <c r="LD215" s="4"/>
      <c r="LE215" s="4"/>
      <c r="LF215" s="4"/>
      <c r="LG215" s="4"/>
      <c r="LH215" s="4"/>
      <c r="LI215" s="4"/>
      <c r="LJ215" s="4"/>
      <c r="LK215" s="4"/>
      <c r="LL215" s="4"/>
      <c r="LM215" s="4"/>
      <c r="LN215" s="4"/>
      <c r="LO215" s="4"/>
      <c r="LP215" s="4"/>
      <c r="LQ215" s="4"/>
      <c r="LR215" s="4"/>
      <c r="LS215" s="4"/>
      <c r="LT215" s="4"/>
      <c r="LU215" s="4"/>
      <c r="LV215" s="4"/>
      <c r="LW215" s="4"/>
      <c r="LX215" s="4"/>
      <c r="LY215" s="4"/>
      <c r="LZ215" s="4"/>
      <c r="MA215" s="4"/>
      <c r="MB215" s="4"/>
      <c r="MC215" s="4"/>
      <c r="MD215" s="4"/>
      <c r="ME215" s="4"/>
      <c r="MF215" s="4"/>
      <c r="MG215" s="4"/>
      <c r="MH215" s="4"/>
      <c r="MI215" s="4"/>
      <c r="MJ215" s="4"/>
      <c r="MK215" s="4"/>
      <c r="ML215" s="4"/>
      <c r="MM215" s="4"/>
      <c r="MN215" s="4"/>
      <c r="MO215" s="4"/>
      <c r="MP215" s="4"/>
      <c r="MQ215" s="4"/>
      <c r="MR215" s="4"/>
      <c r="MS215" s="4"/>
      <c r="MT215" s="4"/>
      <c r="MU215" s="4"/>
      <c r="MV215" s="4"/>
      <c r="MW215" s="4"/>
      <c r="MX215" s="4"/>
      <c r="MY215" s="4"/>
      <c r="MZ215" s="4"/>
      <c r="NA215" s="4"/>
    </row>
    <row r="216" spans="1:365" s="22" customFormat="1" x14ac:dyDescent="0.25">
      <c r="A216" s="33"/>
      <c r="D216" s="33"/>
      <c r="H216" s="33"/>
      <c r="M216" s="33"/>
      <c r="S216" s="33"/>
      <c r="X216" s="4"/>
      <c r="Y216" s="4"/>
      <c r="Z216" s="4"/>
      <c r="AA216" s="4"/>
      <c r="AB216" s="4"/>
      <c r="AC216" s="4"/>
      <c r="AD216" s="4"/>
      <c r="AE216" s="4"/>
      <c r="AF216" s="4"/>
      <c r="AG216" s="4"/>
      <c r="AH216" s="33"/>
      <c r="AM216" s="4"/>
      <c r="AN216" s="4"/>
      <c r="AO216" s="4"/>
      <c r="AP216" s="4"/>
      <c r="AQ216" s="4"/>
      <c r="AR216" s="4"/>
      <c r="AS216" s="4"/>
      <c r="AT216" s="4"/>
      <c r="AU216" s="4"/>
      <c r="AV216" s="4"/>
      <c r="AW216" s="4"/>
      <c r="AX216" s="35"/>
      <c r="AY216" s="4"/>
      <c r="AZ216" s="4"/>
      <c r="BA216" s="4"/>
      <c r="BB216" s="4"/>
      <c r="BC216" s="4"/>
      <c r="BK216" s="4"/>
      <c r="BM216" s="4"/>
      <c r="BN216" s="4"/>
      <c r="BO216" s="4"/>
      <c r="BP216" s="4"/>
      <c r="BQ216" s="4"/>
      <c r="BR216" s="4"/>
      <c r="BS216" s="4"/>
      <c r="BT216" s="4"/>
      <c r="BU216" s="4"/>
      <c r="BV216" s="4"/>
      <c r="BW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c r="IW216" s="4"/>
      <c r="IX216" s="4"/>
      <c r="IY216" s="4"/>
      <c r="IZ216" s="4"/>
      <c r="JA216" s="4"/>
      <c r="JB216" s="4"/>
      <c r="JC216" s="4"/>
      <c r="JD216" s="4"/>
      <c r="JE216" s="4"/>
      <c r="JF216" s="4"/>
      <c r="JG216" s="4"/>
      <c r="JH216" s="4"/>
      <c r="JI216" s="4"/>
      <c r="JJ216" s="4"/>
      <c r="JK216" s="4"/>
      <c r="JL216" s="4"/>
      <c r="JM216" s="4"/>
      <c r="JN216" s="4"/>
      <c r="JO216" s="4"/>
      <c r="JP216" s="4"/>
      <c r="JQ216" s="4"/>
      <c r="JR216" s="4"/>
      <c r="JS216" s="4"/>
      <c r="JT216" s="4"/>
      <c r="JU216" s="4"/>
      <c r="JV216" s="4"/>
      <c r="JW216" s="4"/>
      <c r="JX216" s="4"/>
      <c r="JY216" s="4"/>
      <c r="JZ216" s="4"/>
      <c r="KA216" s="4"/>
      <c r="KB216" s="4"/>
      <c r="KC216" s="4"/>
      <c r="KD216" s="4"/>
      <c r="KE216" s="4"/>
      <c r="KF216" s="4"/>
      <c r="KG216" s="4"/>
      <c r="KH216" s="4"/>
      <c r="KI216" s="4"/>
      <c r="KJ216" s="4"/>
      <c r="KK216" s="4"/>
      <c r="KL216" s="4"/>
      <c r="KM216" s="4"/>
      <c r="KN216" s="4"/>
      <c r="KO216" s="4"/>
      <c r="KP216" s="4"/>
      <c r="KQ216" s="4"/>
      <c r="KR216" s="4"/>
      <c r="KS216" s="4"/>
      <c r="KT216" s="4"/>
      <c r="KU216" s="4"/>
      <c r="KV216" s="4"/>
      <c r="KW216" s="4"/>
      <c r="KX216" s="4"/>
      <c r="KY216" s="4"/>
      <c r="KZ216" s="4"/>
      <c r="LA216" s="4"/>
      <c r="LB216" s="4"/>
      <c r="LC216" s="4"/>
      <c r="LD216" s="4"/>
      <c r="LE216" s="4"/>
      <c r="LF216" s="4"/>
      <c r="LG216" s="4"/>
      <c r="LH216" s="4"/>
      <c r="LI216" s="4"/>
      <c r="LJ216" s="4"/>
      <c r="LK216" s="4"/>
      <c r="LL216" s="4"/>
      <c r="LM216" s="4"/>
      <c r="LN216" s="4"/>
      <c r="LO216" s="4"/>
      <c r="LP216" s="4"/>
      <c r="LQ216" s="4"/>
      <c r="LR216" s="4"/>
      <c r="LS216" s="4"/>
      <c r="LT216" s="4"/>
      <c r="LU216" s="4"/>
      <c r="LV216" s="4"/>
      <c r="LW216" s="4"/>
      <c r="LX216" s="4"/>
      <c r="LY216" s="4"/>
      <c r="LZ216" s="4"/>
      <c r="MA216" s="4"/>
      <c r="MB216" s="4"/>
      <c r="MC216" s="4"/>
      <c r="MD216" s="4"/>
      <c r="ME216" s="4"/>
      <c r="MF216" s="4"/>
      <c r="MG216" s="4"/>
      <c r="MH216" s="4"/>
      <c r="MI216" s="4"/>
      <c r="MJ216" s="4"/>
      <c r="MK216" s="4"/>
      <c r="ML216" s="4"/>
      <c r="MM216" s="4"/>
      <c r="MN216" s="4"/>
      <c r="MO216" s="4"/>
      <c r="MP216" s="4"/>
      <c r="MQ216" s="4"/>
      <c r="MR216" s="4"/>
      <c r="MS216" s="4"/>
      <c r="MT216" s="4"/>
      <c r="MU216" s="4"/>
      <c r="MV216" s="4"/>
      <c r="MW216" s="4"/>
      <c r="MX216" s="4"/>
      <c r="MY216" s="4"/>
      <c r="MZ216" s="4"/>
      <c r="NA216" s="4"/>
    </row>
    <row r="217" spans="1:365" s="22" customFormat="1" x14ac:dyDescent="0.25">
      <c r="A217" s="33"/>
      <c r="D217" s="33"/>
      <c r="H217" s="33"/>
      <c r="M217" s="33"/>
      <c r="S217" s="33"/>
      <c r="X217" s="4"/>
      <c r="Y217" s="4"/>
      <c r="Z217" s="4"/>
      <c r="AA217" s="4"/>
      <c r="AB217" s="4"/>
      <c r="AC217" s="4"/>
      <c r="AD217" s="4"/>
      <c r="AE217" s="4"/>
      <c r="AF217" s="4"/>
      <c r="AG217" s="4"/>
      <c r="AH217" s="33"/>
      <c r="AM217" s="4"/>
      <c r="AN217" s="4"/>
      <c r="AO217" s="4"/>
      <c r="AP217" s="4"/>
      <c r="AQ217" s="4"/>
      <c r="AR217" s="4"/>
      <c r="AS217" s="4"/>
      <c r="AT217" s="4"/>
      <c r="AU217" s="4"/>
      <c r="AV217" s="4"/>
      <c r="AW217" s="4"/>
      <c r="AX217" s="35"/>
      <c r="AY217" s="4"/>
      <c r="AZ217" s="4"/>
      <c r="BA217" s="4"/>
      <c r="BB217" s="4"/>
      <c r="BC217" s="4"/>
      <c r="BK217" s="4"/>
      <c r="BM217" s="4"/>
      <c r="BN217" s="4"/>
      <c r="BO217" s="4"/>
      <c r="BP217" s="4"/>
      <c r="BQ217" s="4"/>
      <c r="BR217" s="4"/>
      <c r="BS217" s="4"/>
      <c r="BT217" s="4"/>
      <c r="BU217" s="4"/>
      <c r="BV217" s="4"/>
      <c r="BW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4"/>
      <c r="KN217" s="4"/>
      <c r="KO217" s="4"/>
      <c r="KP217" s="4"/>
      <c r="KQ217" s="4"/>
      <c r="KR217" s="4"/>
      <c r="KS217" s="4"/>
      <c r="KT217" s="4"/>
      <c r="KU217" s="4"/>
      <c r="KV217" s="4"/>
      <c r="KW217" s="4"/>
      <c r="KX217" s="4"/>
      <c r="KY217" s="4"/>
      <c r="KZ217" s="4"/>
      <c r="LA217" s="4"/>
      <c r="LB217" s="4"/>
      <c r="LC217" s="4"/>
      <c r="LD217" s="4"/>
      <c r="LE217" s="4"/>
      <c r="LF217" s="4"/>
      <c r="LG217" s="4"/>
      <c r="LH217" s="4"/>
      <c r="LI217" s="4"/>
      <c r="LJ217" s="4"/>
      <c r="LK217" s="4"/>
      <c r="LL217" s="4"/>
      <c r="LM217" s="4"/>
      <c r="LN217" s="4"/>
      <c r="LO217" s="4"/>
      <c r="LP217" s="4"/>
      <c r="LQ217" s="4"/>
      <c r="LR217" s="4"/>
      <c r="LS217" s="4"/>
      <c r="LT217" s="4"/>
      <c r="LU217" s="4"/>
      <c r="LV217" s="4"/>
      <c r="LW217" s="4"/>
      <c r="LX217" s="4"/>
      <c r="LY217" s="4"/>
      <c r="LZ217" s="4"/>
      <c r="MA217" s="4"/>
      <c r="MB217" s="4"/>
      <c r="MC217" s="4"/>
      <c r="MD217" s="4"/>
      <c r="ME217" s="4"/>
      <c r="MF217" s="4"/>
      <c r="MG217" s="4"/>
      <c r="MH217" s="4"/>
      <c r="MI217" s="4"/>
      <c r="MJ217" s="4"/>
      <c r="MK217" s="4"/>
      <c r="ML217" s="4"/>
      <c r="MM217" s="4"/>
      <c r="MN217" s="4"/>
      <c r="MO217" s="4"/>
      <c r="MP217" s="4"/>
      <c r="MQ217" s="4"/>
      <c r="MR217" s="4"/>
      <c r="MS217" s="4"/>
      <c r="MT217" s="4"/>
      <c r="MU217" s="4"/>
      <c r="MV217" s="4"/>
      <c r="MW217" s="4"/>
      <c r="MX217" s="4"/>
      <c r="MY217" s="4"/>
      <c r="MZ217" s="4"/>
      <c r="NA217" s="4"/>
    </row>
    <row r="218" spans="1:365" s="22" customFormat="1" x14ac:dyDescent="0.25">
      <c r="A218" s="33"/>
      <c r="D218" s="33"/>
      <c r="H218" s="33"/>
      <c r="M218" s="33"/>
      <c r="S218" s="33"/>
      <c r="X218" s="4"/>
      <c r="Y218" s="4"/>
      <c r="Z218" s="4"/>
      <c r="AA218" s="4"/>
      <c r="AB218" s="4"/>
      <c r="AC218" s="4"/>
      <c r="AD218" s="4"/>
      <c r="AE218" s="4"/>
      <c r="AF218" s="4"/>
      <c r="AG218" s="4"/>
      <c r="AH218" s="33"/>
      <c r="AM218" s="4"/>
      <c r="AN218" s="4"/>
      <c r="AO218" s="4"/>
      <c r="AP218" s="4"/>
      <c r="AQ218" s="4"/>
      <c r="AR218" s="4"/>
      <c r="AS218" s="4"/>
      <c r="AT218" s="4"/>
      <c r="AU218" s="4"/>
      <c r="AV218" s="4"/>
      <c r="AW218" s="4"/>
      <c r="AX218" s="35"/>
      <c r="AY218" s="4"/>
      <c r="AZ218" s="4"/>
      <c r="BA218" s="4"/>
      <c r="BB218" s="4"/>
      <c r="BC218" s="4"/>
      <c r="BK218" s="4"/>
      <c r="BM218" s="4"/>
      <c r="BN218" s="4"/>
      <c r="BO218" s="4"/>
      <c r="BP218" s="4"/>
      <c r="BQ218" s="4"/>
      <c r="BR218" s="4"/>
      <c r="BS218" s="4"/>
      <c r="BT218" s="4"/>
      <c r="BU218" s="4"/>
      <c r="BV218" s="4"/>
      <c r="BW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4"/>
      <c r="KN218" s="4"/>
      <c r="KO218" s="4"/>
      <c r="KP218" s="4"/>
      <c r="KQ218" s="4"/>
      <c r="KR218" s="4"/>
      <c r="KS218" s="4"/>
      <c r="KT218" s="4"/>
      <c r="KU218" s="4"/>
      <c r="KV218" s="4"/>
      <c r="KW218" s="4"/>
      <c r="KX218" s="4"/>
      <c r="KY218" s="4"/>
      <c r="KZ218" s="4"/>
      <c r="LA218" s="4"/>
      <c r="LB218" s="4"/>
      <c r="LC218" s="4"/>
      <c r="LD218" s="4"/>
      <c r="LE218" s="4"/>
      <c r="LF218" s="4"/>
      <c r="LG218" s="4"/>
      <c r="LH218" s="4"/>
      <c r="LI218" s="4"/>
      <c r="LJ218" s="4"/>
      <c r="LK218" s="4"/>
      <c r="LL218" s="4"/>
      <c r="LM218" s="4"/>
      <c r="LN218" s="4"/>
      <c r="LO218" s="4"/>
      <c r="LP218" s="4"/>
      <c r="LQ218" s="4"/>
      <c r="LR218" s="4"/>
      <c r="LS218" s="4"/>
      <c r="LT218" s="4"/>
      <c r="LU218" s="4"/>
      <c r="LV218" s="4"/>
      <c r="LW218" s="4"/>
      <c r="LX218" s="4"/>
      <c r="LY218" s="4"/>
      <c r="LZ218" s="4"/>
      <c r="MA218" s="4"/>
      <c r="MB218" s="4"/>
      <c r="MC218" s="4"/>
      <c r="MD218" s="4"/>
      <c r="ME218" s="4"/>
      <c r="MF218" s="4"/>
      <c r="MG218" s="4"/>
      <c r="MH218" s="4"/>
      <c r="MI218" s="4"/>
      <c r="MJ218" s="4"/>
      <c r="MK218" s="4"/>
      <c r="ML218" s="4"/>
      <c r="MM218" s="4"/>
      <c r="MN218" s="4"/>
      <c r="MO218" s="4"/>
      <c r="MP218" s="4"/>
      <c r="MQ218" s="4"/>
      <c r="MR218" s="4"/>
      <c r="MS218" s="4"/>
      <c r="MT218" s="4"/>
      <c r="MU218" s="4"/>
      <c r="MV218" s="4"/>
      <c r="MW218" s="4"/>
      <c r="MX218" s="4"/>
      <c r="MY218" s="4"/>
      <c r="MZ218" s="4"/>
      <c r="NA218" s="4"/>
    </row>
    <row r="219" spans="1:365" s="22" customFormat="1" x14ac:dyDescent="0.25">
      <c r="A219" s="33"/>
      <c r="D219" s="33"/>
      <c r="H219" s="33"/>
      <c r="M219" s="33"/>
      <c r="S219" s="33"/>
      <c r="X219" s="4"/>
      <c r="Y219" s="4"/>
      <c r="Z219" s="4"/>
      <c r="AA219" s="4"/>
      <c r="AB219" s="4"/>
      <c r="AC219" s="4"/>
      <c r="AD219" s="4"/>
      <c r="AE219" s="4"/>
      <c r="AF219" s="4"/>
      <c r="AG219" s="4"/>
      <c r="AH219" s="33"/>
      <c r="AM219" s="4"/>
      <c r="AN219" s="4"/>
      <c r="AO219" s="4"/>
      <c r="AP219" s="4"/>
      <c r="AQ219" s="4"/>
      <c r="AR219" s="4"/>
      <c r="AS219" s="4"/>
      <c r="AT219" s="4"/>
      <c r="AU219" s="4"/>
      <c r="AV219" s="4"/>
      <c r="AW219" s="4"/>
      <c r="AX219" s="35"/>
      <c r="AY219" s="4"/>
      <c r="AZ219" s="4"/>
      <c r="BA219" s="4"/>
      <c r="BB219" s="4"/>
      <c r="BC219" s="4"/>
      <c r="BK219" s="4"/>
      <c r="BM219" s="4"/>
      <c r="BN219" s="4"/>
      <c r="BO219" s="4"/>
      <c r="BP219" s="4"/>
      <c r="BQ219" s="4"/>
      <c r="BR219" s="4"/>
      <c r="BS219" s="4"/>
      <c r="BT219" s="4"/>
      <c r="BU219" s="4"/>
      <c r="BV219" s="4"/>
      <c r="BW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c r="MI219" s="4"/>
      <c r="MJ219" s="4"/>
      <c r="MK219" s="4"/>
      <c r="ML219" s="4"/>
      <c r="MM219" s="4"/>
      <c r="MN219" s="4"/>
      <c r="MO219" s="4"/>
      <c r="MP219" s="4"/>
      <c r="MQ219" s="4"/>
      <c r="MR219" s="4"/>
      <c r="MS219" s="4"/>
      <c r="MT219" s="4"/>
      <c r="MU219" s="4"/>
      <c r="MV219" s="4"/>
      <c r="MW219" s="4"/>
      <c r="MX219" s="4"/>
      <c r="MY219" s="4"/>
      <c r="MZ219" s="4"/>
      <c r="NA219" s="4"/>
    </row>
    <row r="220" spans="1:365" s="22" customFormat="1" x14ac:dyDescent="0.25">
      <c r="A220" s="33"/>
      <c r="D220" s="33"/>
      <c r="H220" s="33"/>
      <c r="M220" s="33"/>
      <c r="S220" s="33"/>
      <c r="X220" s="4"/>
      <c r="Y220" s="4"/>
      <c r="Z220" s="4"/>
      <c r="AA220" s="4"/>
      <c r="AB220" s="4"/>
      <c r="AC220" s="4"/>
      <c r="AD220" s="4"/>
      <c r="AE220" s="4"/>
      <c r="AF220" s="4"/>
      <c r="AG220" s="4"/>
      <c r="AH220" s="33"/>
      <c r="AM220" s="4"/>
      <c r="AN220" s="4"/>
      <c r="AO220" s="4"/>
      <c r="AP220" s="4"/>
      <c r="AQ220" s="4"/>
      <c r="AR220" s="4"/>
      <c r="AS220" s="4"/>
      <c r="AT220" s="4"/>
      <c r="AU220" s="4"/>
      <c r="AV220" s="4"/>
      <c r="AW220" s="4"/>
      <c r="AX220" s="35"/>
      <c r="AY220" s="4"/>
      <c r="AZ220" s="4"/>
      <c r="BA220" s="4"/>
      <c r="BB220" s="4"/>
      <c r="BC220" s="4"/>
      <c r="BK220" s="4"/>
      <c r="BM220" s="4"/>
      <c r="BN220" s="4"/>
      <c r="BO220" s="4"/>
      <c r="BP220" s="4"/>
      <c r="BQ220" s="4"/>
      <c r="BR220" s="4"/>
      <c r="BS220" s="4"/>
      <c r="BT220" s="4"/>
      <c r="BU220" s="4"/>
      <c r="BV220" s="4"/>
      <c r="BW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c r="MI220" s="4"/>
      <c r="MJ220" s="4"/>
      <c r="MK220" s="4"/>
      <c r="ML220" s="4"/>
      <c r="MM220" s="4"/>
      <c r="MN220" s="4"/>
      <c r="MO220" s="4"/>
      <c r="MP220" s="4"/>
      <c r="MQ220" s="4"/>
      <c r="MR220" s="4"/>
      <c r="MS220" s="4"/>
      <c r="MT220" s="4"/>
      <c r="MU220" s="4"/>
      <c r="MV220" s="4"/>
      <c r="MW220" s="4"/>
      <c r="MX220" s="4"/>
      <c r="MY220" s="4"/>
      <c r="MZ220" s="4"/>
      <c r="NA220" s="4"/>
    </row>
    <row r="221" spans="1:365" s="22" customFormat="1" x14ac:dyDescent="0.25">
      <c r="A221" s="33"/>
      <c r="D221" s="33"/>
      <c r="H221" s="33"/>
      <c r="M221" s="33"/>
      <c r="S221" s="33"/>
      <c r="X221" s="4"/>
      <c r="Y221" s="4"/>
      <c r="Z221" s="4"/>
      <c r="AA221" s="4"/>
      <c r="AB221" s="4"/>
      <c r="AC221" s="4"/>
      <c r="AD221" s="4"/>
      <c r="AE221" s="4"/>
      <c r="AF221" s="4"/>
      <c r="AG221" s="4"/>
      <c r="AH221" s="33"/>
      <c r="AM221" s="4"/>
      <c r="AN221" s="4"/>
      <c r="AO221" s="4"/>
      <c r="AP221" s="4"/>
      <c r="AQ221" s="4"/>
      <c r="AR221" s="4"/>
      <c r="AS221" s="4"/>
      <c r="AT221" s="4"/>
      <c r="AU221" s="4"/>
      <c r="AV221" s="4"/>
      <c r="AW221" s="4"/>
      <c r="AX221" s="35"/>
      <c r="AY221" s="4"/>
      <c r="AZ221" s="4"/>
      <c r="BA221" s="4"/>
      <c r="BB221" s="4"/>
      <c r="BC221" s="4"/>
      <c r="BK221" s="4"/>
      <c r="BM221" s="4"/>
      <c r="BN221" s="4"/>
      <c r="BO221" s="4"/>
      <c r="BP221" s="4"/>
      <c r="BQ221" s="4"/>
      <c r="BR221" s="4"/>
      <c r="BS221" s="4"/>
      <c r="BT221" s="4"/>
      <c r="BU221" s="4"/>
      <c r="BV221" s="4"/>
      <c r="BW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c r="IT221" s="4"/>
      <c r="IU221" s="4"/>
      <c r="IV221" s="4"/>
      <c r="IW221" s="4"/>
      <c r="IX221" s="4"/>
      <c r="IY221" s="4"/>
      <c r="IZ221" s="4"/>
      <c r="JA221" s="4"/>
      <c r="JB221" s="4"/>
      <c r="JC221" s="4"/>
      <c r="JD221" s="4"/>
      <c r="JE221" s="4"/>
      <c r="JF221" s="4"/>
      <c r="JG221" s="4"/>
      <c r="JH221" s="4"/>
      <c r="JI221" s="4"/>
      <c r="JJ221" s="4"/>
      <c r="JK221" s="4"/>
      <c r="JL221" s="4"/>
      <c r="JM221" s="4"/>
      <c r="JN221" s="4"/>
      <c r="JO221" s="4"/>
      <c r="JP221" s="4"/>
      <c r="JQ221" s="4"/>
      <c r="JR221" s="4"/>
      <c r="JS221" s="4"/>
      <c r="JT221" s="4"/>
      <c r="JU221" s="4"/>
      <c r="JV221" s="4"/>
      <c r="JW221" s="4"/>
      <c r="JX221" s="4"/>
      <c r="JY221" s="4"/>
      <c r="JZ221" s="4"/>
      <c r="KA221" s="4"/>
      <c r="KB221" s="4"/>
      <c r="KC221" s="4"/>
      <c r="KD221" s="4"/>
      <c r="KE221" s="4"/>
      <c r="KF221" s="4"/>
      <c r="KG221" s="4"/>
      <c r="KH221" s="4"/>
      <c r="KI221" s="4"/>
      <c r="KJ221" s="4"/>
      <c r="KK221" s="4"/>
      <c r="KL221" s="4"/>
      <c r="KM221" s="4"/>
      <c r="KN221" s="4"/>
      <c r="KO221" s="4"/>
      <c r="KP221" s="4"/>
      <c r="KQ221" s="4"/>
      <c r="KR221" s="4"/>
      <c r="KS221" s="4"/>
      <c r="KT221" s="4"/>
      <c r="KU221" s="4"/>
      <c r="KV221" s="4"/>
      <c r="KW221" s="4"/>
      <c r="KX221" s="4"/>
      <c r="KY221" s="4"/>
      <c r="KZ221" s="4"/>
      <c r="LA221" s="4"/>
      <c r="LB221" s="4"/>
      <c r="LC221" s="4"/>
      <c r="LD221" s="4"/>
      <c r="LE221" s="4"/>
      <c r="LF221" s="4"/>
      <c r="LG221" s="4"/>
      <c r="LH221" s="4"/>
      <c r="LI221" s="4"/>
      <c r="LJ221" s="4"/>
      <c r="LK221" s="4"/>
      <c r="LL221" s="4"/>
      <c r="LM221" s="4"/>
      <c r="LN221" s="4"/>
      <c r="LO221" s="4"/>
      <c r="LP221" s="4"/>
      <c r="LQ221" s="4"/>
      <c r="LR221" s="4"/>
      <c r="LS221" s="4"/>
      <c r="LT221" s="4"/>
      <c r="LU221" s="4"/>
      <c r="LV221" s="4"/>
      <c r="LW221" s="4"/>
      <c r="LX221" s="4"/>
      <c r="LY221" s="4"/>
      <c r="LZ221" s="4"/>
      <c r="MA221" s="4"/>
      <c r="MB221" s="4"/>
      <c r="MC221" s="4"/>
      <c r="MD221" s="4"/>
      <c r="ME221" s="4"/>
      <c r="MF221" s="4"/>
      <c r="MG221" s="4"/>
      <c r="MH221" s="4"/>
      <c r="MI221" s="4"/>
      <c r="MJ221" s="4"/>
      <c r="MK221" s="4"/>
      <c r="ML221" s="4"/>
      <c r="MM221" s="4"/>
      <c r="MN221" s="4"/>
      <c r="MO221" s="4"/>
      <c r="MP221" s="4"/>
      <c r="MQ221" s="4"/>
      <c r="MR221" s="4"/>
      <c r="MS221" s="4"/>
      <c r="MT221" s="4"/>
      <c r="MU221" s="4"/>
      <c r="MV221" s="4"/>
      <c r="MW221" s="4"/>
      <c r="MX221" s="4"/>
      <c r="MY221" s="4"/>
      <c r="MZ221" s="4"/>
      <c r="NA221" s="4"/>
    </row>
    <row r="222" spans="1:365" s="22" customFormat="1" x14ac:dyDescent="0.25">
      <c r="A222" s="33"/>
      <c r="D222" s="33"/>
      <c r="H222" s="33"/>
      <c r="M222" s="33"/>
      <c r="S222" s="33"/>
      <c r="X222" s="4"/>
      <c r="Y222" s="4"/>
      <c r="Z222" s="4"/>
      <c r="AA222" s="4"/>
      <c r="AB222" s="4"/>
      <c r="AC222" s="4"/>
      <c r="AD222" s="4"/>
      <c r="AE222" s="4"/>
      <c r="AF222" s="4"/>
      <c r="AG222" s="4"/>
      <c r="AH222" s="33"/>
      <c r="AM222" s="4"/>
      <c r="AN222" s="4"/>
      <c r="AO222" s="4"/>
      <c r="AP222" s="4"/>
      <c r="AQ222" s="4"/>
      <c r="AR222" s="4"/>
      <c r="AS222" s="4"/>
      <c r="AT222" s="4"/>
      <c r="AU222" s="4"/>
      <c r="AV222" s="4"/>
      <c r="AW222" s="4"/>
      <c r="AX222" s="35"/>
      <c r="AY222" s="4"/>
      <c r="AZ222" s="4"/>
      <c r="BA222" s="4"/>
      <c r="BB222" s="4"/>
      <c r="BC222" s="4"/>
      <c r="BK222" s="4"/>
      <c r="BM222" s="4"/>
      <c r="BN222" s="4"/>
      <c r="BO222" s="4"/>
      <c r="BP222" s="4"/>
      <c r="BQ222" s="4"/>
      <c r="BR222" s="4"/>
      <c r="BS222" s="4"/>
      <c r="BT222" s="4"/>
      <c r="BU222" s="4"/>
      <c r="BV222" s="4"/>
      <c r="BW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c r="IT222" s="4"/>
      <c r="IU222" s="4"/>
      <c r="IV222" s="4"/>
      <c r="IW222" s="4"/>
      <c r="IX222" s="4"/>
      <c r="IY222" s="4"/>
      <c r="IZ222" s="4"/>
      <c r="JA222" s="4"/>
      <c r="JB222" s="4"/>
      <c r="JC222" s="4"/>
      <c r="JD222" s="4"/>
      <c r="JE222" s="4"/>
      <c r="JF222" s="4"/>
      <c r="JG222" s="4"/>
      <c r="JH222" s="4"/>
      <c r="JI222" s="4"/>
      <c r="JJ222" s="4"/>
      <c r="JK222" s="4"/>
      <c r="JL222" s="4"/>
      <c r="JM222" s="4"/>
      <c r="JN222" s="4"/>
      <c r="JO222" s="4"/>
      <c r="JP222" s="4"/>
      <c r="JQ222" s="4"/>
      <c r="JR222" s="4"/>
      <c r="JS222" s="4"/>
      <c r="JT222" s="4"/>
      <c r="JU222" s="4"/>
      <c r="JV222" s="4"/>
      <c r="JW222" s="4"/>
      <c r="JX222" s="4"/>
      <c r="JY222" s="4"/>
      <c r="JZ222" s="4"/>
      <c r="KA222" s="4"/>
      <c r="KB222" s="4"/>
      <c r="KC222" s="4"/>
      <c r="KD222" s="4"/>
      <c r="KE222" s="4"/>
      <c r="KF222" s="4"/>
      <c r="KG222" s="4"/>
      <c r="KH222" s="4"/>
      <c r="KI222" s="4"/>
      <c r="KJ222" s="4"/>
      <c r="KK222" s="4"/>
      <c r="KL222" s="4"/>
      <c r="KM222" s="4"/>
      <c r="KN222" s="4"/>
      <c r="KO222" s="4"/>
      <c r="KP222" s="4"/>
      <c r="KQ222" s="4"/>
      <c r="KR222" s="4"/>
      <c r="KS222" s="4"/>
      <c r="KT222" s="4"/>
      <c r="KU222" s="4"/>
      <c r="KV222" s="4"/>
      <c r="KW222" s="4"/>
      <c r="KX222" s="4"/>
      <c r="KY222" s="4"/>
      <c r="KZ222" s="4"/>
      <c r="LA222" s="4"/>
      <c r="LB222" s="4"/>
      <c r="LC222" s="4"/>
      <c r="LD222" s="4"/>
      <c r="LE222" s="4"/>
      <c r="LF222" s="4"/>
      <c r="LG222" s="4"/>
      <c r="LH222" s="4"/>
      <c r="LI222" s="4"/>
      <c r="LJ222" s="4"/>
      <c r="LK222" s="4"/>
      <c r="LL222" s="4"/>
      <c r="LM222" s="4"/>
      <c r="LN222" s="4"/>
      <c r="LO222" s="4"/>
      <c r="LP222" s="4"/>
      <c r="LQ222" s="4"/>
      <c r="LR222" s="4"/>
      <c r="LS222" s="4"/>
      <c r="LT222" s="4"/>
      <c r="LU222" s="4"/>
      <c r="LV222" s="4"/>
      <c r="LW222" s="4"/>
      <c r="LX222" s="4"/>
      <c r="LY222" s="4"/>
      <c r="LZ222" s="4"/>
      <c r="MA222" s="4"/>
      <c r="MB222" s="4"/>
      <c r="MC222" s="4"/>
      <c r="MD222" s="4"/>
      <c r="ME222" s="4"/>
      <c r="MF222" s="4"/>
      <c r="MG222" s="4"/>
      <c r="MH222" s="4"/>
      <c r="MI222" s="4"/>
      <c r="MJ222" s="4"/>
      <c r="MK222" s="4"/>
      <c r="ML222" s="4"/>
      <c r="MM222" s="4"/>
      <c r="MN222" s="4"/>
      <c r="MO222" s="4"/>
      <c r="MP222" s="4"/>
      <c r="MQ222" s="4"/>
      <c r="MR222" s="4"/>
      <c r="MS222" s="4"/>
      <c r="MT222" s="4"/>
      <c r="MU222" s="4"/>
      <c r="MV222" s="4"/>
      <c r="MW222" s="4"/>
      <c r="MX222" s="4"/>
      <c r="MY222" s="4"/>
      <c r="MZ222" s="4"/>
      <c r="NA222" s="4"/>
    </row>
    <row r="223" spans="1:365" s="22" customFormat="1" x14ac:dyDescent="0.25">
      <c r="A223" s="33"/>
      <c r="D223" s="33"/>
      <c r="H223" s="33"/>
      <c r="M223" s="33"/>
      <c r="S223" s="33"/>
      <c r="AM223" s="4"/>
      <c r="AN223" s="4"/>
      <c r="AO223" s="4"/>
      <c r="AP223" s="4"/>
      <c r="AQ223" s="4"/>
      <c r="AR223" s="4"/>
      <c r="AS223" s="4"/>
      <c r="AT223" s="4"/>
      <c r="AU223" s="4"/>
      <c r="AV223" s="4"/>
      <c r="AW223" s="4"/>
      <c r="AX223" s="35"/>
      <c r="AY223" s="4"/>
      <c r="AZ223" s="4"/>
      <c r="BA223" s="4"/>
      <c r="BB223" s="4"/>
      <c r="BC223" s="4"/>
      <c r="BK223" s="4"/>
      <c r="BM223" s="4"/>
      <c r="BN223" s="4"/>
      <c r="BO223" s="4"/>
      <c r="BP223" s="4"/>
      <c r="BQ223" s="4"/>
      <c r="BR223" s="4"/>
      <c r="BS223" s="4"/>
      <c r="BT223" s="4"/>
      <c r="BU223" s="4"/>
      <c r="BV223" s="4"/>
      <c r="BW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c r="IT223" s="4"/>
      <c r="IU223" s="4"/>
      <c r="IV223" s="4"/>
      <c r="IW223" s="4"/>
      <c r="IX223" s="4"/>
      <c r="IY223" s="4"/>
      <c r="IZ223" s="4"/>
      <c r="JA223" s="4"/>
      <c r="JB223" s="4"/>
      <c r="JC223" s="4"/>
      <c r="JD223" s="4"/>
      <c r="JE223" s="4"/>
      <c r="JF223" s="4"/>
      <c r="JG223" s="4"/>
      <c r="JH223" s="4"/>
      <c r="JI223" s="4"/>
      <c r="JJ223" s="4"/>
      <c r="JK223" s="4"/>
      <c r="JL223" s="4"/>
      <c r="JM223" s="4"/>
      <c r="JN223" s="4"/>
      <c r="JO223" s="4"/>
      <c r="JP223" s="4"/>
      <c r="JQ223" s="4"/>
      <c r="JR223" s="4"/>
      <c r="JS223" s="4"/>
      <c r="JT223" s="4"/>
      <c r="JU223" s="4"/>
      <c r="JV223" s="4"/>
      <c r="JW223" s="4"/>
      <c r="JX223" s="4"/>
      <c r="JY223" s="4"/>
      <c r="JZ223" s="4"/>
      <c r="KA223" s="4"/>
      <c r="KB223" s="4"/>
      <c r="KC223" s="4"/>
      <c r="KD223" s="4"/>
      <c r="KE223" s="4"/>
      <c r="KF223" s="4"/>
      <c r="KG223" s="4"/>
      <c r="KH223" s="4"/>
      <c r="KI223" s="4"/>
      <c r="KJ223" s="4"/>
      <c r="KK223" s="4"/>
      <c r="KL223" s="4"/>
      <c r="KM223" s="4"/>
      <c r="KN223" s="4"/>
      <c r="KO223" s="4"/>
      <c r="KP223" s="4"/>
      <c r="KQ223" s="4"/>
      <c r="KR223" s="4"/>
      <c r="KS223" s="4"/>
      <c r="KT223" s="4"/>
      <c r="KU223" s="4"/>
      <c r="KV223" s="4"/>
      <c r="KW223" s="4"/>
      <c r="KX223" s="4"/>
      <c r="KY223" s="4"/>
      <c r="KZ223" s="4"/>
      <c r="LA223" s="4"/>
      <c r="LB223" s="4"/>
      <c r="LC223" s="4"/>
      <c r="LD223" s="4"/>
      <c r="LE223" s="4"/>
      <c r="LF223" s="4"/>
      <c r="LG223" s="4"/>
      <c r="LH223" s="4"/>
      <c r="LI223" s="4"/>
      <c r="LJ223" s="4"/>
      <c r="LK223" s="4"/>
      <c r="LL223" s="4"/>
      <c r="LM223" s="4"/>
      <c r="LN223" s="4"/>
      <c r="LO223" s="4"/>
      <c r="LP223" s="4"/>
      <c r="LQ223" s="4"/>
      <c r="LR223" s="4"/>
      <c r="LS223" s="4"/>
      <c r="LT223" s="4"/>
      <c r="LU223" s="4"/>
      <c r="LV223" s="4"/>
      <c r="LW223" s="4"/>
      <c r="LX223" s="4"/>
      <c r="LY223" s="4"/>
      <c r="LZ223" s="4"/>
      <c r="MA223" s="4"/>
      <c r="MB223" s="4"/>
      <c r="MC223" s="4"/>
      <c r="MD223" s="4"/>
      <c r="ME223" s="4"/>
      <c r="MF223" s="4"/>
      <c r="MG223" s="4"/>
      <c r="MH223" s="4"/>
      <c r="MI223" s="4"/>
      <c r="MJ223" s="4"/>
      <c r="MK223" s="4"/>
      <c r="ML223" s="4"/>
      <c r="MM223" s="4"/>
      <c r="MN223" s="4"/>
      <c r="MO223" s="4"/>
      <c r="MP223" s="4"/>
      <c r="MQ223" s="4"/>
      <c r="MR223" s="4"/>
      <c r="MS223" s="4"/>
      <c r="MT223" s="4"/>
      <c r="MU223" s="4"/>
      <c r="MV223" s="4"/>
      <c r="MW223" s="4"/>
      <c r="MX223" s="4"/>
      <c r="MY223" s="4"/>
      <c r="MZ223" s="4"/>
      <c r="NA223" s="4"/>
    </row>
    <row r="224" spans="1:365" s="22" customFormat="1" x14ac:dyDescent="0.25">
      <c r="A224" s="33"/>
      <c r="D224" s="33"/>
      <c r="H224" s="33"/>
      <c r="M224" s="33"/>
      <c r="S224" s="33"/>
      <c r="AM224" s="4"/>
      <c r="AN224" s="4"/>
      <c r="AO224" s="4"/>
      <c r="AP224" s="4"/>
      <c r="AQ224" s="4"/>
      <c r="AR224" s="4"/>
      <c r="AS224" s="4"/>
      <c r="AT224" s="4"/>
      <c r="AU224" s="4"/>
      <c r="AV224" s="4"/>
      <c r="AW224" s="4"/>
      <c r="AX224" s="35"/>
      <c r="AY224" s="4"/>
      <c r="AZ224" s="4"/>
      <c r="BA224" s="4"/>
      <c r="BB224" s="4"/>
      <c r="BC224" s="4"/>
      <c r="BK224" s="4"/>
      <c r="BM224" s="4"/>
      <c r="BN224" s="4"/>
      <c r="BO224" s="4"/>
      <c r="BP224" s="4"/>
      <c r="BQ224" s="4"/>
      <c r="BR224" s="4"/>
      <c r="BS224" s="4"/>
      <c r="BT224" s="4"/>
      <c r="BU224" s="4"/>
      <c r="BV224" s="4"/>
      <c r="BW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c r="IT224" s="4"/>
      <c r="IU224" s="4"/>
      <c r="IV224" s="4"/>
      <c r="IW224" s="4"/>
      <c r="IX224" s="4"/>
      <c r="IY224" s="4"/>
      <c r="IZ224" s="4"/>
      <c r="JA224" s="4"/>
      <c r="JB224" s="4"/>
      <c r="JC224" s="4"/>
      <c r="JD224" s="4"/>
      <c r="JE224" s="4"/>
      <c r="JF224" s="4"/>
      <c r="JG224" s="4"/>
      <c r="JH224" s="4"/>
      <c r="JI224" s="4"/>
      <c r="JJ224" s="4"/>
      <c r="JK224" s="4"/>
      <c r="JL224" s="4"/>
      <c r="JM224" s="4"/>
      <c r="JN224" s="4"/>
      <c r="JO224" s="4"/>
      <c r="JP224" s="4"/>
      <c r="JQ224" s="4"/>
      <c r="JR224" s="4"/>
      <c r="JS224" s="4"/>
      <c r="JT224" s="4"/>
      <c r="JU224" s="4"/>
      <c r="JV224" s="4"/>
      <c r="JW224" s="4"/>
      <c r="JX224" s="4"/>
      <c r="JY224" s="4"/>
      <c r="JZ224" s="4"/>
      <c r="KA224" s="4"/>
      <c r="KB224" s="4"/>
      <c r="KC224" s="4"/>
      <c r="KD224" s="4"/>
      <c r="KE224" s="4"/>
      <c r="KF224" s="4"/>
      <c r="KG224" s="4"/>
      <c r="KH224" s="4"/>
      <c r="KI224" s="4"/>
      <c r="KJ224" s="4"/>
      <c r="KK224" s="4"/>
      <c r="KL224" s="4"/>
      <c r="KM224" s="4"/>
      <c r="KN224" s="4"/>
      <c r="KO224" s="4"/>
      <c r="KP224" s="4"/>
      <c r="KQ224" s="4"/>
      <c r="KR224" s="4"/>
      <c r="KS224" s="4"/>
      <c r="KT224" s="4"/>
      <c r="KU224" s="4"/>
      <c r="KV224" s="4"/>
      <c r="KW224" s="4"/>
      <c r="KX224" s="4"/>
      <c r="KY224" s="4"/>
      <c r="KZ224" s="4"/>
      <c r="LA224" s="4"/>
      <c r="LB224" s="4"/>
      <c r="LC224" s="4"/>
      <c r="LD224" s="4"/>
      <c r="LE224" s="4"/>
      <c r="LF224" s="4"/>
      <c r="LG224" s="4"/>
      <c r="LH224" s="4"/>
      <c r="LI224" s="4"/>
      <c r="LJ224" s="4"/>
      <c r="LK224" s="4"/>
      <c r="LL224" s="4"/>
      <c r="LM224" s="4"/>
      <c r="LN224" s="4"/>
      <c r="LO224" s="4"/>
      <c r="LP224" s="4"/>
      <c r="LQ224" s="4"/>
      <c r="LR224" s="4"/>
      <c r="LS224" s="4"/>
      <c r="LT224" s="4"/>
      <c r="LU224" s="4"/>
      <c r="LV224" s="4"/>
      <c r="LW224" s="4"/>
      <c r="LX224" s="4"/>
      <c r="LY224" s="4"/>
      <c r="LZ224" s="4"/>
      <c r="MA224" s="4"/>
      <c r="MB224" s="4"/>
      <c r="MC224" s="4"/>
      <c r="MD224" s="4"/>
      <c r="ME224" s="4"/>
      <c r="MF224" s="4"/>
      <c r="MG224" s="4"/>
      <c r="MH224" s="4"/>
      <c r="MI224" s="4"/>
      <c r="MJ224" s="4"/>
      <c r="MK224" s="4"/>
      <c r="ML224" s="4"/>
      <c r="MM224" s="4"/>
      <c r="MN224" s="4"/>
      <c r="MO224" s="4"/>
      <c r="MP224" s="4"/>
      <c r="MQ224" s="4"/>
      <c r="MR224" s="4"/>
      <c r="MS224" s="4"/>
      <c r="MT224" s="4"/>
      <c r="MU224" s="4"/>
      <c r="MV224" s="4"/>
      <c r="MW224" s="4"/>
      <c r="MX224" s="4"/>
      <c r="MY224" s="4"/>
      <c r="MZ224" s="4"/>
      <c r="NA224" s="4"/>
    </row>
    <row r="225" spans="1:365" s="22" customFormat="1" x14ac:dyDescent="0.25">
      <c r="A225" s="33"/>
      <c r="D225" s="33"/>
      <c r="H225" s="33"/>
      <c r="M225" s="33"/>
      <c r="S225" s="33"/>
      <c r="AM225" s="4"/>
      <c r="AN225" s="4"/>
      <c r="AO225" s="4"/>
      <c r="AP225" s="4"/>
      <c r="AQ225" s="4"/>
      <c r="AR225" s="4"/>
      <c r="AS225" s="4"/>
      <c r="AT225" s="4"/>
      <c r="AU225" s="4"/>
      <c r="AV225" s="4"/>
      <c r="AW225" s="4"/>
      <c r="AX225" s="35"/>
      <c r="AY225" s="4"/>
      <c r="AZ225" s="4"/>
      <c r="BA225" s="4"/>
      <c r="BB225" s="4"/>
      <c r="BC225" s="4"/>
      <c r="BK225" s="4"/>
      <c r="BM225" s="4"/>
      <c r="BN225" s="4"/>
      <c r="BO225" s="4"/>
      <c r="BP225" s="4"/>
      <c r="BQ225" s="4"/>
      <c r="BR225" s="4"/>
      <c r="BS225" s="4"/>
      <c r="BT225" s="4"/>
      <c r="BU225" s="4"/>
      <c r="BV225" s="4"/>
      <c r="BW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c r="IQ225" s="4"/>
      <c r="IR225" s="4"/>
      <c r="IS225" s="4"/>
      <c r="IT225" s="4"/>
      <c r="IU225" s="4"/>
      <c r="IV225" s="4"/>
      <c r="IW225" s="4"/>
      <c r="IX225" s="4"/>
      <c r="IY225" s="4"/>
      <c r="IZ225" s="4"/>
      <c r="JA225" s="4"/>
      <c r="JB225" s="4"/>
      <c r="JC225" s="4"/>
      <c r="JD225" s="4"/>
      <c r="JE225" s="4"/>
      <c r="JF225" s="4"/>
      <c r="JG225" s="4"/>
      <c r="JH225" s="4"/>
      <c r="JI225" s="4"/>
      <c r="JJ225" s="4"/>
      <c r="JK225" s="4"/>
      <c r="JL225" s="4"/>
      <c r="JM225" s="4"/>
      <c r="JN225" s="4"/>
      <c r="JO225" s="4"/>
      <c r="JP225" s="4"/>
      <c r="JQ225" s="4"/>
      <c r="JR225" s="4"/>
      <c r="JS225" s="4"/>
      <c r="JT225" s="4"/>
      <c r="JU225" s="4"/>
      <c r="JV225" s="4"/>
      <c r="JW225" s="4"/>
      <c r="JX225" s="4"/>
      <c r="JY225" s="4"/>
      <c r="JZ225" s="4"/>
      <c r="KA225" s="4"/>
      <c r="KB225" s="4"/>
      <c r="KC225" s="4"/>
      <c r="KD225" s="4"/>
      <c r="KE225" s="4"/>
      <c r="KF225" s="4"/>
      <c r="KG225" s="4"/>
      <c r="KH225" s="4"/>
      <c r="KI225" s="4"/>
      <c r="KJ225" s="4"/>
      <c r="KK225" s="4"/>
      <c r="KL225" s="4"/>
      <c r="KM225" s="4"/>
      <c r="KN225" s="4"/>
      <c r="KO225" s="4"/>
      <c r="KP225" s="4"/>
      <c r="KQ225" s="4"/>
      <c r="KR225" s="4"/>
      <c r="KS225" s="4"/>
      <c r="KT225" s="4"/>
      <c r="KU225" s="4"/>
      <c r="KV225" s="4"/>
      <c r="KW225" s="4"/>
      <c r="KX225" s="4"/>
      <c r="KY225" s="4"/>
      <c r="KZ225" s="4"/>
      <c r="LA225" s="4"/>
      <c r="LB225" s="4"/>
      <c r="LC225" s="4"/>
      <c r="LD225" s="4"/>
      <c r="LE225" s="4"/>
      <c r="LF225" s="4"/>
      <c r="LG225" s="4"/>
      <c r="LH225" s="4"/>
      <c r="LI225" s="4"/>
      <c r="LJ225" s="4"/>
      <c r="LK225" s="4"/>
      <c r="LL225" s="4"/>
      <c r="LM225" s="4"/>
      <c r="LN225" s="4"/>
      <c r="LO225" s="4"/>
      <c r="LP225" s="4"/>
      <c r="LQ225" s="4"/>
      <c r="LR225" s="4"/>
      <c r="LS225" s="4"/>
      <c r="LT225" s="4"/>
      <c r="LU225" s="4"/>
      <c r="LV225" s="4"/>
      <c r="LW225" s="4"/>
      <c r="LX225" s="4"/>
      <c r="LY225" s="4"/>
      <c r="LZ225" s="4"/>
      <c r="MA225" s="4"/>
      <c r="MB225" s="4"/>
      <c r="MC225" s="4"/>
      <c r="MD225" s="4"/>
      <c r="ME225" s="4"/>
      <c r="MF225" s="4"/>
      <c r="MG225" s="4"/>
      <c r="MH225" s="4"/>
      <c r="MI225" s="4"/>
      <c r="MJ225" s="4"/>
      <c r="MK225" s="4"/>
      <c r="ML225" s="4"/>
      <c r="MM225" s="4"/>
      <c r="MN225" s="4"/>
      <c r="MO225" s="4"/>
      <c r="MP225" s="4"/>
      <c r="MQ225" s="4"/>
      <c r="MR225" s="4"/>
      <c r="MS225" s="4"/>
      <c r="MT225" s="4"/>
      <c r="MU225" s="4"/>
      <c r="MV225" s="4"/>
      <c r="MW225" s="4"/>
      <c r="MX225" s="4"/>
      <c r="MY225" s="4"/>
      <c r="MZ225" s="4"/>
      <c r="NA225" s="4"/>
    </row>
    <row r="226" spans="1:365" s="22" customFormat="1" x14ac:dyDescent="0.25">
      <c r="A226" s="33"/>
      <c r="D226" s="33"/>
      <c r="H226" s="33"/>
      <c r="M226" s="33"/>
      <c r="S226" s="33"/>
      <c r="AM226" s="4"/>
      <c r="AN226" s="4"/>
      <c r="AO226" s="4"/>
      <c r="AP226" s="4"/>
      <c r="AQ226" s="4"/>
      <c r="AR226" s="4"/>
      <c r="AS226" s="4"/>
      <c r="AT226" s="4"/>
      <c r="AU226" s="4"/>
      <c r="AV226" s="4"/>
      <c r="AW226" s="4"/>
      <c r="AX226" s="35"/>
      <c r="AY226" s="4"/>
      <c r="AZ226" s="4"/>
      <c r="BA226" s="4"/>
      <c r="BB226" s="4"/>
      <c r="BC226" s="4"/>
      <c r="BK226" s="4"/>
      <c r="BM226" s="4"/>
      <c r="BN226" s="4"/>
      <c r="BO226" s="4"/>
      <c r="BP226" s="4"/>
      <c r="BQ226" s="4"/>
      <c r="BR226" s="4"/>
      <c r="BS226" s="4"/>
      <c r="BT226" s="4"/>
      <c r="BU226" s="4"/>
      <c r="BV226" s="4"/>
      <c r="BW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c r="IT226" s="4"/>
      <c r="IU226" s="4"/>
      <c r="IV226" s="4"/>
      <c r="IW226" s="4"/>
      <c r="IX226" s="4"/>
      <c r="IY226" s="4"/>
      <c r="IZ226" s="4"/>
      <c r="JA226" s="4"/>
      <c r="JB226" s="4"/>
      <c r="JC226" s="4"/>
      <c r="JD226" s="4"/>
      <c r="JE226" s="4"/>
      <c r="JF226" s="4"/>
      <c r="JG226" s="4"/>
      <c r="JH226" s="4"/>
      <c r="JI226" s="4"/>
      <c r="JJ226" s="4"/>
      <c r="JK226" s="4"/>
      <c r="JL226" s="4"/>
      <c r="JM226" s="4"/>
      <c r="JN226" s="4"/>
      <c r="JO226" s="4"/>
      <c r="JP226" s="4"/>
      <c r="JQ226" s="4"/>
      <c r="JR226" s="4"/>
      <c r="JS226" s="4"/>
      <c r="JT226" s="4"/>
      <c r="JU226" s="4"/>
      <c r="JV226" s="4"/>
      <c r="JW226" s="4"/>
      <c r="JX226" s="4"/>
      <c r="JY226" s="4"/>
      <c r="JZ226" s="4"/>
      <c r="KA226" s="4"/>
      <c r="KB226" s="4"/>
      <c r="KC226" s="4"/>
      <c r="KD226" s="4"/>
      <c r="KE226" s="4"/>
      <c r="KF226" s="4"/>
      <c r="KG226" s="4"/>
      <c r="KH226" s="4"/>
      <c r="KI226" s="4"/>
      <c r="KJ226" s="4"/>
      <c r="KK226" s="4"/>
      <c r="KL226" s="4"/>
      <c r="KM226" s="4"/>
      <c r="KN226" s="4"/>
      <c r="KO226" s="4"/>
      <c r="KP226" s="4"/>
      <c r="KQ226" s="4"/>
      <c r="KR226" s="4"/>
      <c r="KS226" s="4"/>
      <c r="KT226" s="4"/>
      <c r="KU226" s="4"/>
      <c r="KV226" s="4"/>
      <c r="KW226" s="4"/>
      <c r="KX226" s="4"/>
      <c r="KY226" s="4"/>
      <c r="KZ226" s="4"/>
      <c r="LA226" s="4"/>
      <c r="LB226" s="4"/>
      <c r="LC226" s="4"/>
      <c r="LD226" s="4"/>
      <c r="LE226" s="4"/>
      <c r="LF226" s="4"/>
      <c r="LG226" s="4"/>
      <c r="LH226" s="4"/>
      <c r="LI226" s="4"/>
      <c r="LJ226" s="4"/>
      <c r="LK226" s="4"/>
      <c r="LL226" s="4"/>
      <c r="LM226" s="4"/>
      <c r="LN226" s="4"/>
      <c r="LO226" s="4"/>
      <c r="LP226" s="4"/>
      <c r="LQ226" s="4"/>
      <c r="LR226" s="4"/>
      <c r="LS226" s="4"/>
      <c r="LT226" s="4"/>
      <c r="LU226" s="4"/>
      <c r="LV226" s="4"/>
      <c r="LW226" s="4"/>
      <c r="LX226" s="4"/>
      <c r="LY226" s="4"/>
      <c r="LZ226" s="4"/>
      <c r="MA226" s="4"/>
      <c r="MB226" s="4"/>
      <c r="MC226" s="4"/>
      <c r="MD226" s="4"/>
      <c r="ME226" s="4"/>
      <c r="MF226" s="4"/>
      <c r="MG226" s="4"/>
      <c r="MH226" s="4"/>
      <c r="MI226" s="4"/>
      <c r="MJ226" s="4"/>
      <c r="MK226" s="4"/>
      <c r="ML226" s="4"/>
      <c r="MM226" s="4"/>
      <c r="MN226" s="4"/>
      <c r="MO226" s="4"/>
      <c r="MP226" s="4"/>
      <c r="MQ226" s="4"/>
      <c r="MR226" s="4"/>
      <c r="MS226" s="4"/>
      <c r="MT226" s="4"/>
      <c r="MU226" s="4"/>
      <c r="MV226" s="4"/>
      <c r="MW226" s="4"/>
      <c r="MX226" s="4"/>
      <c r="MY226" s="4"/>
      <c r="MZ226" s="4"/>
      <c r="NA226" s="4"/>
    </row>
    <row r="227" spans="1:365" s="22" customFormat="1" x14ac:dyDescent="0.25">
      <c r="A227" s="33"/>
      <c r="D227" s="33"/>
      <c r="H227" s="33"/>
      <c r="M227" s="33"/>
      <c r="S227" s="33"/>
      <c r="AM227" s="4"/>
      <c r="AN227" s="4"/>
      <c r="AO227" s="4"/>
      <c r="AP227" s="4"/>
      <c r="AQ227" s="4"/>
      <c r="AR227" s="4"/>
      <c r="AS227" s="4"/>
      <c r="AT227" s="4"/>
      <c r="AU227" s="4"/>
      <c r="AV227" s="4"/>
      <c r="AW227" s="4"/>
      <c r="AX227" s="35"/>
      <c r="AY227" s="4"/>
      <c r="AZ227" s="4"/>
      <c r="BA227" s="4"/>
      <c r="BB227" s="4"/>
      <c r="BC227" s="4"/>
      <c r="BK227" s="4"/>
      <c r="BM227" s="4"/>
      <c r="BN227" s="4"/>
      <c r="BO227" s="4"/>
      <c r="BP227" s="4"/>
      <c r="BQ227" s="4"/>
      <c r="BR227" s="4"/>
      <c r="BS227" s="4"/>
      <c r="BT227" s="4"/>
      <c r="BU227" s="4"/>
      <c r="BV227" s="4"/>
      <c r="BW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c r="IT227" s="4"/>
      <c r="IU227" s="4"/>
      <c r="IV227" s="4"/>
      <c r="IW227" s="4"/>
      <c r="IX227" s="4"/>
      <c r="IY227" s="4"/>
      <c r="IZ227" s="4"/>
      <c r="JA227" s="4"/>
      <c r="JB227" s="4"/>
      <c r="JC227" s="4"/>
      <c r="JD227" s="4"/>
      <c r="JE227" s="4"/>
      <c r="JF227" s="4"/>
      <c r="JG227" s="4"/>
      <c r="JH227" s="4"/>
      <c r="JI227" s="4"/>
      <c r="JJ227" s="4"/>
      <c r="JK227" s="4"/>
      <c r="JL227" s="4"/>
      <c r="JM227" s="4"/>
      <c r="JN227" s="4"/>
      <c r="JO227" s="4"/>
      <c r="JP227" s="4"/>
      <c r="JQ227" s="4"/>
      <c r="JR227" s="4"/>
      <c r="JS227" s="4"/>
      <c r="JT227" s="4"/>
      <c r="JU227" s="4"/>
      <c r="JV227" s="4"/>
      <c r="JW227" s="4"/>
      <c r="JX227" s="4"/>
      <c r="JY227" s="4"/>
      <c r="JZ227" s="4"/>
      <c r="KA227" s="4"/>
      <c r="KB227" s="4"/>
      <c r="KC227" s="4"/>
      <c r="KD227" s="4"/>
      <c r="KE227" s="4"/>
      <c r="KF227" s="4"/>
      <c r="KG227" s="4"/>
      <c r="KH227" s="4"/>
      <c r="KI227" s="4"/>
      <c r="KJ227" s="4"/>
      <c r="KK227" s="4"/>
      <c r="KL227" s="4"/>
      <c r="KM227" s="4"/>
      <c r="KN227" s="4"/>
      <c r="KO227" s="4"/>
      <c r="KP227" s="4"/>
      <c r="KQ227" s="4"/>
      <c r="KR227" s="4"/>
      <c r="KS227" s="4"/>
      <c r="KT227" s="4"/>
      <c r="KU227" s="4"/>
      <c r="KV227" s="4"/>
      <c r="KW227" s="4"/>
      <c r="KX227" s="4"/>
      <c r="KY227" s="4"/>
      <c r="KZ227" s="4"/>
      <c r="LA227" s="4"/>
      <c r="LB227" s="4"/>
      <c r="LC227" s="4"/>
      <c r="LD227" s="4"/>
      <c r="LE227" s="4"/>
      <c r="LF227" s="4"/>
      <c r="LG227" s="4"/>
      <c r="LH227" s="4"/>
      <c r="LI227" s="4"/>
      <c r="LJ227" s="4"/>
      <c r="LK227" s="4"/>
      <c r="LL227" s="4"/>
      <c r="LM227" s="4"/>
      <c r="LN227" s="4"/>
      <c r="LO227" s="4"/>
      <c r="LP227" s="4"/>
      <c r="LQ227" s="4"/>
      <c r="LR227" s="4"/>
      <c r="LS227" s="4"/>
      <c r="LT227" s="4"/>
      <c r="LU227" s="4"/>
      <c r="LV227" s="4"/>
      <c r="LW227" s="4"/>
      <c r="LX227" s="4"/>
      <c r="LY227" s="4"/>
      <c r="LZ227" s="4"/>
      <c r="MA227" s="4"/>
      <c r="MB227" s="4"/>
      <c r="MC227" s="4"/>
      <c r="MD227" s="4"/>
      <c r="ME227" s="4"/>
      <c r="MF227" s="4"/>
      <c r="MG227" s="4"/>
      <c r="MH227" s="4"/>
      <c r="MI227" s="4"/>
      <c r="MJ227" s="4"/>
      <c r="MK227" s="4"/>
      <c r="ML227" s="4"/>
      <c r="MM227" s="4"/>
      <c r="MN227" s="4"/>
      <c r="MO227" s="4"/>
      <c r="MP227" s="4"/>
      <c r="MQ227" s="4"/>
      <c r="MR227" s="4"/>
      <c r="MS227" s="4"/>
      <c r="MT227" s="4"/>
      <c r="MU227" s="4"/>
      <c r="MV227" s="4"/>
      <c r="MW227" s="4"/>
      <c r="MX227" s="4"/>
      <c r="MY227" s="4"/>
      <c r="MZ227" s="4"/>
      <c r="NA227" s="4"/>
    </row>
    <row r="228" spans="1:365" s="22" customFormat="1" x14ac:dyDescent="0.25">
      <c r="A228" s="33"/>
      <c r="D228" s="33"/>
      <c r="H228" s="33"/>
      <c r="M228" s="33"/>
      <c r="S228" s="33"/>
      <c r="AM228" s="4"/>
      <c r="AN228" s="4"/>
      <c r="AO228" s="4"/>
      <c r="AP228" s="4"/>
      <c r="AQ228" s="4"/>
      <c r="AR228" s="4"/>
      <c r="AS228" s="4"/>
      <c r="AT228" s="4"/>
      <c r="AU228" s="4"/>
      <c r="AV228" s="4"/>
      <c r="AW228" s="4"/>
      <c r="AX228" s="35"/>
      <c r="AY228" s="4"/>
      <c r="AZ228" s="4"/>
      <c r="BA228" s="4"/>
      <c r="BB228" s="4"/>
      <c r="BC228" s="4"/>
      <c r="BK228" s="4"/>
      <c r="BM228" s="4"/>
      <c r="BN228" s="4"/>
      <c r="BO228" s="4"/>
      <c r="BP228" s="4"/>
      <c r="BQ228" s="4"/>
      <c r="BR228" s="4"/>
      <c r="BS228" s="4"/>
      <c r="BT228" s="4"/>
      <c r="BU228" s="4"/>
      <c r="BV228" s="4"/>
      <c r="BW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c r="IT228" s="4"/>
      <c r="IU228" s="4"/>
      <c r="IV228" s="4"/>
      <c r="IW228" s="4"/>
      <c r="IX228" s="4"/>
      <c r="IY228" s="4"/>
      <c r="IZ228" s="4"/>
      <c r="JA228" s="4"/>
      <c r="JB228" s="4"/>
      <c r="JC228" s="4"/>
      <c r="JD228" s="4"/>
      <c r="JE228" s="4"/>
      <c r="JF228" s="4"/>
      <c r="JG228" s="4"/>
      <c r="JH228" s="4"/>
      <c r="JI228" s="4"/>
      <c r="JJ228" s="4"/>
      <c r="JK228" s="4"/>
      <c r="JL228" s="4"/>
      <c r="JM228" s="4"/>
      <c r="JN228" s="4"/>
      <c r="JO228" s="4"/>
      <c r="JP228" s="4"/>
      <c r="JQ228" s="4"/>
      <c r="JR228" s="4"/>
      <c r="JS228" s="4"/>
      <c r="JT228" s="4"/>
      <c r="JU228" s="4"/>
      <c r="JV228" s="4"/>
      <c r="JW228" s="4"/>
      <c r="JX228" s="4"/>
      <c r="JY228" s="4"/>
      <c r="JZ228" s="4"/>
      <c r="KA228" s="4"/>
      <c r="KB228" s="4"/>
      <c r="KC228" s="4"/>
      <c r="KD228" s="4"/>
      <c r="KE228" s="4"/>
      <c r="KF228" s="4"/>
      <c r="KG228" s="4"/>
      <c r="KH228" s="4"/>
      <c r="KI228" s="4"/>
      <c r="KJ228" s="4"/>
      <c r="KK228" s="4"/>
      <c r="KL228" s="4"/>
      <c r="KM228" s="4"/>
      <c r="KN228" s="4"/>
      <c r="KO228" s="4"/>
      <c r="KP228" s="4"/>
      <c r="KQ228" s="4"/>
      <c r="KR228" s="4"/>
      <c r="KS228" s="4"/>
      <c r="KT228" s="4"/>
      <c r="KU228" s="4"/>
      <c r="KV228" s="4"/>
      <c r="KW228" s="4"/>
      <c r="KX228" s="4"/>
      <c r="KY228" s="4"/>
      <c r="KZ228" s="4"/>
      <c r="LA228" s="4"/>
      <c r="LB228" s="4"/>
      <c r="LC228" s="4"/>
      <c r="LD228" s="4"/>
      <c r="LE228" s="4"/>
      <c r="LF228" s="4"/>
      <c r="LG228" s="4"/>
      <c r="LH228" s="4"/>
      <c r="LI228" s="4"/>
      <c r="LJ228" s="4"/>
      <c r="LK228" s="4"/>
      <c r="LL228" s="4"/>
      <c r="LM228" s="4"/>
      <c r="LN228" s="4"/>
      <c r="LO228" s="4"/>
      <c r="LP228" s="4"/>
      <c r="LQ228" s="4"/>
      <c r="LR228" s="4"/>
      <c r="LS228" s="4"/>
      <c r="LT228" s="4"/>
      <c r="LU228" s="4"/>
      <c r="LV228" s="4"/>
      <c r="LW228" s="4"/>
      <c r="LX228" s="4"/>
      <c r="LY228" s="4"/>
      <c r="LZ228" s="4"/>
      <c r="MA228" s="4"/>
      <c r="MB228" s="4"/>
      <c r="MC228" s="4"/>
      <c r="MD228" s="4"/>
      <c r="ME228" s="4"/>
      <c r="MF228" s="4"/>
      <c r="MG228" s="4"/>
      <c r="MH228" s="4"/>
      <c r="MI228" s="4"/>
      <c r="MJ228" s="4"/>
      <c r="MK228" s="4"/>
      <c r="ML228" s="4"/>
      <c r="MM228" s="4"/>
      <c r="MN228" s="4"/>
      <c r="MO228" s="4"/>
      <c r="MP228" s="4"/>
      <c r="MQ228" s="4"/>
      <c r="MR228" s="4"/>
      <c r="MS228" s="4"/>
      <c r="MT228" s="4"/>
      <c r="MU228" s="4"/>
      <c r="MV228" s="4"/>
      <c r="MW228" s="4"/>
      <c r="MX228" s="4"/>
      <c r="MY228" s="4"/>
      <c r="MZ228" s="4"/>
      <c r="NA228" s="4"/>
    </row>
    <row r="229" spans="1:365" s="22" customFormat="1" x14ac:dyDescent="0.25">
      <c r="A229" s="33"/>
      <c r="D229" s="33"/>
      <c r="H229" s="33"/>
      <c r="M229" s="33"/>
      <c r="S229" s="33"/>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35"/>
      <c r="AY229" s="4"/>
      <c r="AZ229" s="4"/>
      <c r="BA229" s="4"/>
      <c r="BB229" s="4"/>
      <c r="BC229" s="4"/>
      <c r="BK229" s="4"/>
      <c r="BM229" s="4"/>
      <c r="BN229" s="4"/>
      <c r="BO229" s="4"/>
      <c r="BP229" s="4"/>
      <c r="BQ229" s="4"/>
      <c r="BR229" s="4"/>
      <c r="BS229" s="4"/>
      <c r="BT229" s="4"/>
      <c r="BU229" s="4"/>
      <c r="BV229" s="4"/>
      <c r="BW229" s="4"/>
    </row>
    <row r="230" spans="1:365" s="22" customFormat="1" x14ac:dyDescent="0.25">
      <c r="A230" s="33"/>
      <c r="D230" s="33"/>
      <c r="H230" s="33"/>
      <c r="M230" s="33"/>
      <c r="S230" s="33"/>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35"/>
      <c r="AY230" s="4"/>
      <c r="AZ230" s="4"/>
      <c r="BA230" s="4"/>
      <c r="BB230" s="4"/>
      <c r="BC230" s="4"/>
      <c r="BK230" s="4"/>
      <c r="BM230" s="4"/>
      <c r="BN230" s="4"/>
      <c r="BO230" s="4"/>
      <c r="BP230" s="4"/>
      <c r="BQ230" s="4"/>
      <c r="BR230" s="4"/>
      <c r="BS230" s="4"/>
      <c r="BT230" s="4"/>
      <c r="BU230" s="4"/>
      <c r="BV230" s="4"/>
      <c r="BW230" s="4"/>
    </row>
    <row r="231" spans="1:365" s="22" customFormat="1" x14ac:dyDescent="0.25">
      <c r="A231" s="33"/>
      <c r="D231" s="33"/>
      <c r="H231" s="33"/>
      <c r="M231" s="33"/>
      <c r="S231" s="33"/>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35"/>
      <c r="AY231" s="4"/>
      <c r="AZ231" s="4"/>
      <c r="BA231" s="4"/>
      <c r="BB231" s="4"/>
      <c r="BC231" s="4"/>
      <c r="BK231" s="4"/>
      <c r="BM231" s="4"/>
      <c r="BN231" s="4"/>
      <c r="BO231" s="4"/>
      <c r="BP231" s="4"/>
      <c r="BQ231" s="4"/>
      <c r="BR231" s="4"/>
      <c r="BS231" s="4"/>
      <c r="BT231" s="4"/>
      <c r="BU231" s="4"/>
      <c r="BV231" s="4"/>
      <c r="BW231" s="4"/>
    </row>
    <row r="232" spans="1:365" s="22" customFormat="1" x14ac:dyDescent="0.25">
      <c r="A232" s="33"/>
      <c r="D232" s="33"/>
      <c r="H232" s="33"/>
      <c r="M232" s="33"/>
      <c r="S232" s="33"/>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35"/>
      <c r="AY232" s="4"/>
      <c r="AZ232" s="4"/>
      <c r="BA232" s="4"/>
      <c r="BB232" s="4"/>
      <c r="BC232" s="4"/>
      <c r="BK232" s="4"/>
      <c r="BM232" s="4"/>
      <c r="BN232" s="4"/>
      <c r="BO232" s="4"/>
      <c r="BP232" s="4"/>
      <c r="BQ232" s="4"/>
      <c r="BR232" s="4"/>
      <c r="BS232" s="4"/>
      <c r="BT232" s="4"/>
      <c r="BU232" s="4"/>
      <c r="BV232" s="4"/>
      <c r="BW232" s="4"/>
    </row>
    <row r="233" spans="1:365" s="22" customFormat="1" x14ac:dyDescent="0.25">
      <c r="A233" s="33"/>
      <c r="D233" s="33"/>
      <c r="H233" s="33"/>
      <c r="M233" s="33"/>
      <c r="S233" s="33"/>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35"/>
      <c r="AY233" s="4"/>
      <c r="AZ233" s="4"/>
      <c r="BA233" s="4"/>
      <c r="BB233" s="4"/>
      <c r="BC233" s="4"/>
      <c r="BK233" s="4"/>
      <c r="BM233" s="4"/>
      <c r="BN233" s="4"/>
      <c r="BO233" s="4"/>
      <c r="BP233" s="4"/>
      <c r="BQ233" s="4"/>
      <c r="BR233" s="4"/>
      <c r="BS233" s="4"/>
      <c r="BT233" s="4"/>
      <c r="BU233" s="4"/>
      <c r="BV233" s="4"/>
      <c r="BW233" s="4"/>
    </row>
    <row r="234" spans="1:365" s="22" customFormat="1" x14ac:dyDescent="0.25">
      <c r="A234" s="33"/>
      <c r="D234" s="33"/>
      <c r="H234" s="33"/>
      <c r="M234" s="33"/>
      <c r="S234" s="33"/>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35"/>
      <c r="AY234" s="4"/>
      <c r="AZ234" s="4"/>
      <c r="BA234" s="4"/>
      <c r="BB234" s="4"/>
      <c r="BC234" s="4"/>
      <c r="BK234" s="4"/>
      <c r="BM234" s="4"/>
      <c r="BN234" s="4"/>
      <c r="BO234" s="4"/>
      <c r="BP234" s="4"/>
      <c r="BQ234" s="4"/>
      <c r="BR234" s="4"/>
      <c r="BS234" s="4"/>
      <c r="BT234" s="4"/>
      <c r="BU234" s="4"/>
      <c r="BV234" s="4"/>
      <c r="BW234" s="4"/>
    </row>
    <row r="235" spans="1:365" s="22" customFormat="1" x14ac:dyDescent="0.25">
      <c r="A235" s="33"/>
      <c r="D235" s="33"/>
      <c r="H235" s="33"/>
      <c r="M235" s="33"/>
      <c r="S235" s="33"/>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35"/>
      <c r="AY235" s="4"/>
      <c r="AZ235" s="4"/>
      <c r="BA235" s="4"/>
      <c r="BB235" s="4"/>
      <c r="BC235" s="4"/>
      <c r="BK235" s="4"/>
      <c r="BM235" s="4"/>
      <c r="BN235" s="4"/>
      <c r="BO235" s="4"/>
      <c r="BP235" s="4"/>
      <c r="BQ235" s="4"/>
      <c r="BR235" s="4"/>
      <c r="BS235" s="4"/>
      <c r="BT235" s="4"/>
      <c r="BU235" s="4"/>
      <c r="BV235" s="4"/>
      <c r="BW235" s="4"/>
    </row>
    <row r="236" spans="1:365" s="22" customFormat="1" x14ac:dyDescent="0.25">
      <c r="A236" s="33"/>
      <c r="D236" s="33"/>
      <c r="H236" s="33"/>
      <c r="M236" s="33"/>
      <c r="S236" s="33"/>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35"/>
      <c r="AY236" s="4"/>
      <c r="AZ236" s="4"/>
      <c r="BA236" s="4"/>
      <c r="BB236" s="4"/>
      <c r="BC236" s="4"/>
      <c r="BK236" s="4"/>
      <c r="BM236" s="4"/>
      <c r="BN236" s="4"/>
      <c r="BO236" s="4"/>
      <c r="BP236" s="4"/>
      <c r="BQ236" s="4"/>
      <c r="BR236" s="4"/>
      <c r="BS236" s="4"/>
      <c r="BT236" s="4"/>
      <c r="BU236" s="4"/>
      <c r="BV236" s="4"/>
      <c r="BW236" s="4"/>
    </row>
    <row r="237" spans="1:365" s="22" customFormat="1" x14ac:dyDescent="0.25">
      <c r="A237" s="33"/>
      <c r="D237" s="33"/>
      <c r="H237" s="33"/>
      <c r="M237" s="33"/>
      <c r="S237" s="33"/>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35"/>
      <c r="AY237" s="4"/>
      <c r="AZ237" s="4"/>
      <c r="BA237" s="4"/>
      <c r="BB237" s="4"/>
      <c r="BC237" s="4"/>
      <c r="BK237" s="4"/>
      <c r="BM237" s="4"/>
      <c r="BN237" s="4"/>
      <c r="BO237" s="4"/>
      <c r="BP237" s="4"/>
      <c r="BQ237" s="4"/>
      <c r="BR237" s="4"/>
      <c r="BS237" s="4"/>
      <c r="BT237" s="4"/>
      <c r="BU237" s="4"/>
      <c r="BV237" s="4"/>
      <c r="BW237" s="4"/>
    </row>
    <row r="238" spans="1:365" x14ac:dyDescent="0.25">
      <c r="W238" s="4"/>
      <c r="X238" s="4"/>
      <c r="Y238" s="4"/>
      <c r="Z238" s="4"/>
      <c r="AA238" s="4"/>
      <c r="AB238" s="4"/>
      <c r="AC238" s="4"/>
      <c r="AD238" s="4"/>
      <c r="AE238" s="4"/>
      <c r="AF238" s="4"/>
      <c r="AH238" s="35"/>
      <c r="AI238" s="4"/>
      <c r="AJ238" s="4"/>
      <c r="AK238" s="4"/>
      <c r="AL238" s="4"/>
      <c r="AM238" s="4"/>
      <c r="AN238" s="4"/>
      <c r="AO238" s="4"/>
      <c r="AP238" s="4"/>
      <c r="AQ238" s="4"/>
      <c r="AR238" s="4"/>
      <c r="AS238" s="4"/>
      <c r="AT238" s="4"/>
      <c r="AU238" s="4"/>
      <c r="AV238" s="4"/>
      <c r="AW238" s="4"/>
      <c r="AX238" s="35"/>
      <c r="AY238" s="4"/>
      <c r="AZ238" s="4"/>
      <c r="BA238" s="4"/>
      <c r="BB238" s="4"/>
      <c r="BC238" s="4"/>
    </row>
    <row r="239" spans="1:365" x14ac:dyDescent="0.25">
      <c r="W239" s="4"/>
      <c r="X239" s="4"/>
      <c r="Y239" s="4"/>
      <c r="Z239" s="4"/>
      <c r="AA239" s="4"/>
      <c r="AB239" s="4"/>
      <c r="AC239" s="4"/>
      <c r="AD239" s="4"/>
      <c r="AE239" s="4"/>
      <c r="AF239" s="4"/>
      <c r="AH239" s="35"/>
      <c r="AI239" s="4"/>
      <c r="AJ239" s="4"/>
      <c r="AK239" s="4"/>
      <c r="AL239" s="4"/>
      <c r="AM239" s="4"/>
      <c r="AN239" s="4"/>
      <c r="AO239" s="4"/>
      <c r="AP239" s="4"/>
      <c r="AQ239" s="4"/>
      <c r="AR239" s="4"/>
      <c r="AS239" s="4"/>
      <c r="AT239" s="4"/>
      <c r="AU239" s="4"/>
      <c r="AV239" s="4"/>
      <c r="AW239" s="4"/>
      <c r="AX239" s="35"/>
      <c r="AY239" s="4"/>
      <c r="AZ239" s="4"/>
      <c r="BA239" s="4"/>
      <c r="BB239" s="4"/>
      <c r="BC239" s="4"/>
    </row>
    <row r="240" spans="1:365" x14ac:dyDescent="0.25">
      <c r="W240" s="4"/>
      <c r="X240" s="4"/>
      <c r="Y240" s="4"/>
      <c r="Z240" s="4"/>
      <c r="AA240" s="4"/>
      <c r="AB240" s="4"/>
      <c r="AC240" s="4"/>
      <c r="AD240" s="4"/>
      <c r="AE240" s="4"/>
      <c r="AF240" s="4"/>
      <c r="AH240" s="35"/>
      <c r="AI240" s="4"/>
      <c r="AJ240" s="4"/>
      <c r="AK240" s="4"/>
      <c r="AL240" s="4"/>
      <c r="AM240" s="4"/>
      <c r="AN240" s="4"/>
      <c r="AO240" s="4"/>
      <c r="AP240" s="4"/>
      <c r="AQ240" s="4"/>
      <c r="AR240" s="4"/>
      <c r="AS240" s="4"/>
      <c r="AT240" s="4"/>
      <c r="AU240" s="4"/>
      <c r="AV240" s="4"/>
      <c r="AW240" s="4"/>
      <c r="AX240" s="35"/>
      <c r="AY240" s="4"/>
      <c r="AZ240" s="4"/>
      <c r="BA240" s="4"/>
      <c r="BB240" s="4"/>
      <c r="BC240" s="4"/>
    </row>
    <row r="241" spans="23:55" x14ac:dyDescent="0.25">
      <c r="W241" s="4"/>
      <c r="X241" s="4"/>
      <c r="Y241" s="4"/>
      <c r="Z241" s="4"/>
      <c r="AA241" s="4"/>
      <c r="AB241" s="4"/>
      <c r="AC241" s="4"/>
      <c r="AD241" s="4"/>
      <c r="AE241" s="4"/>
      <c r="AF241" s="4"/>
      <c r="AH241" s="35"/>
      <c r="AI241" s="4"/>
      <c r="AJ241" s="4"/>
      <c r="AK241" s="4"/>
      <c r="AL241" s="4"/>
      <c r="AM241" s="4"/>
      <c r="AN241" s="4"/>
      <c r="AO241" s="4"/>
      <c r="AP241" s="4"/>
      <c r="AQ241" s="4"/>
      <c r="AR241" s="4"/>
      <c r="AS241" s="4"/>
      <c r="AT241" s="4"/>
      <c r="AU241" s="4"/>
      <c r="AV241" s="4"/>
      <c r="AW241" s="4"/>
      <c r="AX241" s="35"/>
      <c r="AY241" s="4"/>
      <c r="AZ241" s="4"/>
      <c r="BA241" s="4"/>
      <c r="BB241" s="4"/>
      <c r="BC241" s="4"/>
    </row>
    <row r="242" spans="23:55" x14ac:dyDescent="0.25">
      <c r="W242" s="4"/>
      <c r="X242" s="4"/>
      <c r="Y242" s="4"/>
      <c r="Z242" s="4"/>
      <c r="AA242" s="4"/>
      <c r="AB242" s="4"/>
      <c r="AC242" s="4"/>
      <c r="AD242" s="4"/>
      <c r="AE242" s="4"/>
      <c r="AF242" s="4"/>
      <c r="AH242" s="35"/>
      <c r="AI242" s="4"/>
      <c r="AJ242" s="4"/>
      <c r="AK242" s="4"/>
      <c r="AL242" s="4"/>
      <c r="AM242" s="4"/>
      <c r="AN242" s="4"/>
      <c r="AO242" s="4"/>
      <c r="AP242" s="4"/>
      <c r="AQ242" s="4"/>
      <c r="AR242" s="4"/>
      <c r="AS242" s="4"/>
      <c r="AT242" s="4"/>
      <c r="AU242" s="4"/>
      <c r="AV242" s="4"/>
      <c r="AW242" s="4"/>
      <c r="AX242" s="35"/>
      <c r="AY242" s="4"/>
      <c r="AZ242" s="4"/>
      <c r="BA242" s="4"/>
      <c r="BB242" s="4"/>
      <c r="BC242" s="4"/>
    </row>
    <row r="243" spans="23:55" x14ac:dyDescent="0.25">
      <c r="W243" s="4"/>
      <c r="X243" s="4"/>
      <c r="Y243" s="4"/>
      <c r="Z243" s="4"/>
      <c r="AA243" s="4"/>
      <c r="AB243" s="4"/>
      <c r="AC243" s="4"/>
      <c r="AD243" s="4"/>
      <c r="AE243" s="4"/>
      <c r="AF243" s="4"/>
      <c r="AH243" s="35"/>
      <c r="AI243" s="4"/>
      <c r="AJ243" s="4"/>
      <c r="AK243" s="4"/>
      <c r="AL243" s="4"/>
      <c r="AM243" s="4"/>
      <c r="AN243" s="4"/>
      <c r="AO243" s="4"/>
      <c r="AP243" s="4"/>
      <c r="AQ243" s="4"/>
      <c r="AR243" s="4"/>
      <c r="AS243" s="4"/>
      <c r="AT243" s="4"/>
      <c r="AU243" s="4"/>
      <c r="AV243" s="4"/>
      <c r="AW243" s="4"/>
      <c r="AX243" s="35"/>
      <c r="AY243" s="4"/>
      <c r="AZ243" s="4"/>
      <c r="BA243" s="4"/>
      <c r="BB243" s="4"/>
      <c r="BC243" s="4"/>
    </row>
    <row r="244" spans="23:55" x14ac:dyDescent="0.25">
      <c r="W244" s="4"/>
      <c r="X244" s="4"/>
      <c r="Y244" s="4"/>
      <c r="Z244" s="4"/>
      <c r="AA244" s="4"/>
      <c r="AB244" s="4"/>
      <c r="AC244" s="4"/>
      <c r="AD244" s="4"/>
      <c r="AE244" s="4"/>
      <c r="AF244" s="4"/>
      <c r="AH244" s="35"/>
      <c r="AI244" s="4"/>
      <c r="AJ244" s="4"/>
      <c r="AK244" s="4"/>
      <c r="AL244" s="4"/>
      <c r="AM244" s="4"/>
      <c r="AN244" s="4"/>
      <c r="AO244" s="4"/>
      <c r="AP244" s="4"/>
      <c r="AQ244" s="4"/>
      <c r="AR244" s="4"/>
      <c r="AS244" s="4"/>
      <c r="AT244" s="4"/>
      <c r="AU244" s="4"/>
      <c r="AV244" s="4"/>
      <c r="AW244" s="4"/>
      <c r="AX244" s="35"/>
      <c r="AY244" s="4"/>
      <c r="AZ244" s="4"/>
      <c r="BA244" s="4"/>
      <c r="BB244" s="4"/>
      <c r="BC244" s="4"/>
    </row>
    <row r="245" spans="23:55" x14ac:dyDescent="0.25">
      <c r="W245" s="4"/>
      <c r="X245" s="4"/>
      <c r="Y245" s="4"/>
      <c r="Z245" s="4"/>
      <c r="AA245" s="4"/>
      <c r="AB245" s="4"/>
      <c r="AC245" s="4"/>
      <c r="AD245" s="4"/>
      <c r="AE245" s="4"/>
      <c r="AF245" s="4"/>
      <c r="AH245" s="35"/>
      <c r="AI245" s="4"/>
      <c r="AJ245" s="4"/>
      <c r="AK245" s="4"/>
      <c r="AL245" s="4"/>
      <c r="AM245" s="4"/>
      <c r="AN245" s="4"/>
      <c r="AO245" s="4"/>
      <c r="AP245" s="4"/>
      <c r="AQ245" s="4"/>
      <c r="AR245" s="4"/>
      <c r="AS245" s="4"/>
      <c r="AT245" s="4"/>
      <c r="AU245" s="4"/>
      <c r="AV245" s="4"/>
      <c r="AW245" s="4"/>
      <c r="AX245" s="35"/>
      <c r="AY245" s="4"/>
      <c r="AZ245" s="4"/>
      <c r="BA245" s="4"/>
      <c r="BB245" s="4"/>
      <c r="BC245" s="4"/>
    </row>
    <row r="246" spans="23:55" x14ac:dyDescent="0.25">
      <c r="W246" s="4"/>
      <c r="X246" s="4"/>
      <c r="Y246" s="4"/>
      <c r="Z246" s="4"/>
      <c r="AA246" s="4"/>
      <c r="AB246" s="4"/>
      <c r="AC246" s="4"/>
      <c r="AD246" s="4"/>
      <c r="AE246" s="4"/>
      <c r="AF246" s="4"/>
      <c r="AH246" s="35"/>
      <c r="AI246" s="4"/>
      <c r="AJ246" s="4"/>
      <c r="AK246" s="4"/>
      <c r="AL246" s="4"/>
      <c r="AM246" s="4"/>
      <c r="AN246" s="4"/>
      <c r="AO246" s="4"/>
      <c r="AP246" s="4"/>
      <c r="AQ246" s="4"/>
      <c r="AR246" s="4"/>
      <c r="AS246" s="4"/>
      <c r="AT246" s="4"/>
      <c r="AU246" s="4"/>
      <c r="AV246" s="4"/>
      <c r="AW246" s="4"/>
      <c r="AX246" s="35"/>
      <c r="AY246" s="4"/>
      <c r="AZ246" s="4"/>
      <c r="BA246" s="4"/>
      <c r="BB246" s="4"/>
      <c r="BC246" s="4"/>
    </row>
    <row r="247" spans="23:55" x14ac:dyDescent="0.25">
      <c r="W247" s="4"/>
      <c r="X247" s="4"/>
      <c r="Y247" s="4"/>
      <c r="Z247" s="4"/>
      <c r="AA247" s="4"/>
      <c r="AB247" s="4"/>
      <c r="AC247" s="4"/>
      <c r="AD247" s="4"/>
      <c r="AE247" s="4"/>
      <c r="AF247" s="4"/>
      <c r="AH247" s="35"/>
      <c r="AI247" s="4"/>
      <c r="AJ247" s="4"/>
      <c r="AK247" s="4"/>
      <c r="AL247" s="4"/>
      <c r="AM247" s="4"/>
      <c r="AN247" s="4"/>
      <c r="AO247" s="4"/>
      <c r="AP247" s="4"/>
      <c r="AQ247" s="4"/>
      <c r="AR247" s="4"/>
      <c r="AS247" s="4"/>
      <c r="AT247" s="4"/>
      <c r="AU247" s="4"/>
      <c r="AV247" s="4"/>
      <c r="AW247" s="4"/>
      <c r="AX247" s="35"/>
      <c r="AY247" s="4"/>
      <c r="AZ247" s="4"/>
      <c r="BA247" s="4"/>
      <c r="BB247" s="4"/>
      <c r="BC247" s="4"/>
    </row>
    <row r="248" spans="23:55" x14ac:dyDescent="0.25">
      <c r="W248" s="4"/>
      <c r="X248" s="4"/>
      <c r="Y248" s="4"/>
      <c r="Z248" s="4"/>
      <c r="AA248" s="4"/>
      <c r="AB248" s="4"/>
      <c r="AC248" s="4"/>
      <c r="AD248" s="4"/>
      <c r="AE248" s="4"/>
      <c r="AF248" s="4"/>
      <c r="AH248" s="35"/>
      <c r="AI248" s="4"/>
      <c r="AJ248" s="4"/>
      <c r="AK248" s="4"/>
      <c r="AL248" s="4"/>
      <c r="AM248" s="4"/>
      <c r="AN248" s="4"/>
      <c r="AO248" s="4"/>
      <c r="AP248" s="4"/>
      <c r="AQ248" s="4"/>
      <c r="AR248" s="4"/>
      <c r="AS248" s="4"/>
      <c r="AT248" s="4"/>
      <c r="AU248" s="4"/>
      <c r="AV248" s="4"/>
      <c r="AW248" s="4"/>
      <c r="AX248" s="35"/>
      <c r="AY248" s="4"/>
      <c r="AZ248" s="4"/>
      <c r="BA248" s="4"/>
      <c r="BB248" s="4"/>
      <c r="BC248" s="4"/>
    </row>
    <row r="249" spans="23:55" x14ac:dyDescent="0.25">
      <c r="W249" s="4"/>
      <c r="X249" s="4"/>
      <c r="Y249" s="4"/>
      <c r="Z249" s="4"/>
      <c r="AA249" s="4"/>
      <c r="AB249" s="4"/>
      <c r="AC249" s="4"/>
      <c r="AD249" s="4"/>
      <c r="AE249" s="4"/>
      <c r="AF249" s="4"/>
      <c r="AH249" s="35"/>
      <c r="AI249" s="4"/>
      <c r="AJ249" s="4"/>
      <c r="AK249" s="4"/>
      <c r="AL249" s="4"/>
      <c r="AM249" s="4"/>
      <c r="AN249" s="4"/>
      <c r="AO249" s="4"/>
      <c r="AP249" s="4"/>
      <c r="AQ249" s="4"/>
      <c r="AR249" s="4"/>
      <c r="AS249" s="4"/>
      <c r="AT249" s="4"/>
      <c r="AU249" s="4"/>
      <c r="AV249" s="4"/>
      <c r="AW249" s="4"/>
      <c r="AX249" s="35"/>
      <c r="AY249" s="4"/>
      <c r="AZ249" s="4"/>
      <c r="BA249" s="4"/>
      <c r="BB249" s="4"/>
      <c r="BC249" s="4"/>
    </row>
    <row r="250" spans="23:55" x14ac:dyDescent="0.25">
      <c r="W250" s="4"/>
      <c r="X250" s="4"/>
      <c r="Y250" s="4"/>
      <c r="Z250" s="4"/>
      <c r="AA250" s="4"/>
      <c r="AB250" s="4"/>
      <c r="AC250" s="4"/>
      <c r="AD250" s="4"/>
      <c r="AE250" s="4"/>
      <c r="AF250" s="4"/>
      <c r="AH250" s="35"/>
      <c r="AI250" s="4"/>
      <c r="AJ250" s="4"/>
      <c r="AK250" s="4"/>
      <c r="AL250" s="4"/>
      <c r="AM250" s="4"/>
      <c r="AN250" s="4"/>
      <c r="AO250" s="4"/>
      <c r="AP250" s="4"/>
      <c r="AQ250" s="4"/>
      <c r="AR250" s="4"/>
      <c r="AS250" s="4"/>
      <c r="AT250" s="4"/>
      <c r="AU250" s="4"/>
      <c r="AV250" s="4"/>
      <c r="AW250" s="4"/>
      <c r="AX250" s="35"/>
      <c r="AY250" s="4"/>
      <c r="AZ250" s="4"/>
      <c r="BA250" s="4"/>
      <c r="BB250" s="4"/>
      <c r="BC250" s="4"/>
    </row>
    <row r="251" spans="23:55" x14ac:dyDescent="0.25">
      <c r="W251" s="4"/>
      <c r="X251" s="4"/>
      <c r="Y251" s="4"/>
      <c r="Z251" s="4"/>
      <c r="AA251" s="4"/>
      <c r="AB251" s="4"/>
      <c r="AC251" s="4"/>
      <c r="AD251" s="4"/>
      <c r="AE251" s="4"/>
      <c r="AF251" s="4"/>
      <c r="AH251" s="35"/>
      <c r="AI251" s="4"/>
      <c r="AJ251" s="4"/>
      <c r="AK251" s="4"/>
      <c r="AL251" s="4"/>
      <c r="AM251" s="4"/>
      <c r="AN251" s="4"/>
      <c r="AO251" s="4"/>
      <c r="AP251" s="4"/>
      <c r="AQ251" s="4"/>
      <c r="AR251" s="4"/>
      <c r="AS251" s="4"/>
      <c r="AT251" s="4"/>
      <c r="AU251" s="4"/>
      <c r="AV251" s="4"/>
      <c r="AW251" s="4"/>
      <c r="AX251" s="35"/>
      <c r="AY251" s="4"/>
      <c r="AZ251" s="4"/>
      <c r="BA251" s="4"/>
      <c r="BB251" s="4"/>
      <c r="BC251" s="4"/>
    </row>
    <row r="252" spans="23:55" x14ac:dyDescent="0.25">
      <c r="W252" s="4"/>
      <c r="X252" s="4"/>
      <c r="Y252" s="4"/>
      <c r="Z252" s="4"/>
      <c r="AA252" s="4"/>
      <c r="AB252" s="4"/>
      <c r="AC252" s="4"/>
      <c r="AD252" s="4"/>
      <c r="AE252" s="4"/>
      <c r="AF252" s="4"/>
      <c r="AH252" s="35"/>
      <c r="AI252" s="4"/>
      <c r="AJ252" s="4"/>
      <c r="AK252" s="4"/>
      <c r="AL252" s="4"/>
      <c r="AM252" s="4"/>
      <c r="AN252" s="4"/>
      <c r="AO252" s="4"/>
      <c r="AP252" s="4"/>
      <c r="AQ252" s="4"/>
      <c r="AR252" s="4"/>
      <c r="AS252" s="4"/>
      <c r="AT252" s="4"/>
      <c r="AU252" s="4"/>
      <c r="AV252" s="4"/>
      <c r="AW252" s="4"/>
      <c r="AX252" s="35"/>
      <c r="AY252" s="4"/>
      <c r="AZ252" s="4"/>
      <c r="BA252" s="4"/>
      <c r="BB252" s="4"/>
      <c r="BC252" s="4"/>
    </row>
    <row r="253" spans="23:55" x14ac:dyDescent="0.25">
      <c r="W253" s="4"/>
      <c r="X253" s="4"/>
      <c r="Y253" s="4"/>
      <c r="Z253" s="4"/>
      <c r="AA253" s="4"/>
      <c r="AB253" s="4"/>
      <c r="AC253" s="4"/>
      <c r="AD253" s="4"/>
      <c r="AE253" s="4"/>
      <c r="AF253" s="4"/>
      <c r="AH253" s="35"/>
      <c r="AI253" s="4"/>
      <c r="AJ253" s="4"/>
      <c r="AK253" s="4"/>
      <c r="AL253" s="4"/>
      <c r="AM253" s="4"/>
      <c r="AN253" s="4"/>
      <c r="AO253" s="4"/>
      <c r="AP253" s="4"/>
      <c r="AQ253" s="4"/>
      <c r="AR253" s="4"/>
      <c r="AS253" s="4"/>
      <c r="AT253" s="4"/>
      <c r="AU253" s="4"/>
      <c r="AV253" s="4"/>
      <c r="AW253" s="4"/>
      <c r="AX253" s="35"/>
      <c r="AY253" s="4"/>
      <c r="AZ253" s="4"/>
      <c r="BA253" s="4"/>
      <c r="BB253" s="4"/>
      <c r="BC253" s="4"/>
    </row>
    <row r="254" spans="23:55" x14ac:dyDescent="0.25">
      <c r="W254" s="4"/>
      <c r="X254" s="4"/>
      <c r="Y254" s="4"/>
      <c r="Z254" s="4"/>
      <c r="AA254" s="4"/>
      <c r="AB254" s="4"/>
      <c r="AC254" s="4"/>
      <c r="AD254" s="4"/>
      <c r="AE254" s="4"/>
      <c r="AF254" s="4"/>
      <c r="AH254" s="35"/>
      <c r="AI254" s="4"/>
      <c r="AJ254" s="4"/>
      <c r="AK254" s="4"/>
      <c r="AL254" s="4"/>
      <c r="AM254" s="4"/>
      <c r="AN254" s="4"/>
      <c r="AO254" s="4"/>
      <c r="AP254" s="4"/>
      <c r="AQ254" s="4"/>
      <c r="AR254" s="4"/>
      <c r="AS254" s="4"/>
      <c r="AT254" s="4"/>
      <c r="AU254" s="4"/>
      <c r="AV254" s="4"/>
      <c r="AW254" s="4"/>
      <c r="AX254" s="35"/>
      <c r="AY254" s="4"/>
      <c r="AZ254" s="4"/>
      <c r="BA254" s="4"/>
      <c r="BB254" s="4"/>
      <c r="BC254" s="4"/>
    </row>
    <row r="255" spans="23:55" x14ac:dyDescent="0.25">
      <c r="W255" s="4"/>
      <c r="X255" s="4"/>
      <c r="Y255" s="4"/>
      <c r="Z255" s="4"/>
      <c r="AA255" s="4"/>
      <c r="AB255" s="4"/>
      <c r="AC255" s="4"/>
      <c r="AD255" s="4"/>
      <c r="AE255" s="4"/>
      <c r="AF255" s="4"/>
      <c r="AH255" s="35"/>
      <c r="AI255" s="4"/>
      <c r="AJ255" s="4"/>
      <c r="AK255" s="4"/>
      <c r="AL255" s="4"/>
      <c r="AM255" s="4"/>
      <c r="AN255" s="4"/>
      <c r="AO255" s="4"/>
      <c r="AP255" s="4"/>
      <c r="AQ255" s="4"/>
      <c r="AR255" s="4"/>
      <c r="AS255" s="4"/>
      <c r="AT255" s="4"/>
      <c r="AU255" s="4"/>
      <c r="AV255" s="4"/>
      <c r="AW255" s="4"/>
      <c r="AX255" s="35"/>
      <c r="AY255" s="4"/>
      <c r="AZ255" s="4"/>
      <c r="BA255" s="4"/>
      <c r="BB255" s="4"/>
      <c r="BC255" s="4"/>
    </row>
    <row r="256" spans="23:55" x14ac:dyDescent="0.25">
      <c r="W256" s="4"/>
      <c r="X256" s="4"/>
      <c r="Y256" s="4"/>
      <c r="Z256" s="4"/>
      <c r="AA256" s="4"/>
      <c r="AB256" s="4"/>
      <c r="AC256" s="4"/>
      <c r="AD256" s="4"/>
      <c r="AE256" s="4"/>
      <c r="AF256" s="4"/>
      <c r="AH256" s="35"/>
      <c r="AI256" s="4"/>
      <c r="AJ256" s="4"/>
      <c r="AK256" s="4"/>
      <c r="AL256" s="4"/>
      <c r="AM256" s="4"/>
      <c r="AN256" s="4"/>
      <c r="AO256" s="4"/>
      <c r="AP256" s="4"/>
      <c r="AQ256" s="4"/>
      <c r="AR256" s="4"/>
      <c r="AS256" s="4"/>
      <c r="AT256" s="4"/>
      <c r="AU256" s="4"/>
      <c r="AV256" s="4"/>
      <c r="AW256" s="4"/>
      <c r="AX256" s="35"/>
      <c r="AY256" s="4"/>
      <c r="AZ256" s="4"/>
      <c r="BA256" s="4"/>
      <c r="BB256" s="4"/>
      <c r="BC256" s="4"/>
    </row>
    <row r="257" spans="23:55" x14ac:dyDescent="0.25">
      <c r="W257" s="4"/>
      <c r="X257" s="4"/>
      <c r="Y257" s="4"/>
      <c r="Z257" s="4"/>
      <c r="AA257" s="4"/>
      <c r="AB257" s="4"/>
      <c r="AC257" s="4"/>
      <c r="AD257" s="4"/>
      <c r="AE257" s="4"/>
      <c r="AF257" s="4"/>
      <c r="AH257" s="35"/>
      <c r="AI257" s="4"/>
      <c r="AJ257" s="4"/>
      <c r="AK257" s="4"/>
      <c r="AL257" s="4"/>
      <c r="AM257" s="4"/>
      <c r="AN257" s="4"/>
      <c r="AO257" s="4"/>
      <c r="AP257" s="4"/>
      <c r="AQ257" s="4"/>
      <c r="AR257" s="4"/>
      <c r="AS257" s="4"/>
      <c r="AT257" s="4"/>
      <c r="AU257" s="4"/>
      <c r="AV257" s="4"/>
      <c r="AW257" s="4"/>
      <c r="AX257" s="35"/>
      <c r="AY257" s="4"/>
      <c r="AZ257" s="4"/>
      <c r="BA257" s="4"/>
      <c r="BB257" s="4"/>
      <c r="BC257" s="4"/>
    </row>
    <row r="258" spans="23:55" x14ac:dyDescent="0.25">
      <c r="W258" s="4"/>
      <c r="X258" s="4"/>
      <c r="Y258" s="4"/>
      <c r="Z258" s="4"/>
      <c r="AA258" s="4"/>
      <c r="AB258" s="4"/>
      <c r="AC258" s="4"/>
      <c r="AD258" s="4"/>
      <c r="AE258" s="4"/>
      <c r="AF258" s="4"/>
      <c r="AH258" s="35"/>
      <c r="AI258" s="4"/>
      <c r="AJ258" s="4"/>
      <c r="AK258" s="4"/>
      <c r="AL258" s="4"/>
      <c r="AM258" s="4"/>
      <c r="AN258" s="4"/>
      <c r="AO258" s="4"/>
      <c r="AP258" s="4"/>
      <c r="AQ258" s="4"/>
      <c r="AR258" s="4"/>
      <c r="AS258" s="4"/>
      <c r="AT258" s="4"/>
      <c r="AU258" s="4"/>
      <c r="AV258" s="4"/>
      <c r="AW258" s="4"/>
      <c r="AX258" s="35"/>
      <c r="AY258" s="4"/>
      <c r="AZ258" s="4"/>
      <c r="BA258" s="4"/>
      <c r="BB258" s="4"/>
      <c r="BC258" s="4"/>
    </row>
    <row r="259" spans="23:55" x14ac:dyDescent="0.25">
      <c r="W259" s="4"/>
      <c r="X259" s="4"/>
      <c r="Y259" s="4"/>
      <c r="Z259" s="4"/>
      <c r="AA259" s="4"/>
      <c r="AB259" s="4"/>
      <c r="AC259" s="4"/>
      <c r="AD259" s="4"/>
      <c r="AE259" s="4"/>
      <c r="AF259" s="4"/>
      <c r="AH259" s="35"/>
      <c r="AI259" s="4"/>
      <c r="AJ259" s="4"/>
      <c r="AK259" s="4"/>
      <c r="AL259" s="4"/>
      <c r="AM259" s="4"/>
      <c r="AN259" s="4"/>
      <c r="AO259" s="4"/>
      <c r="AP259" s="4"/>
      <c r="AQ259" s="4"/>
      <c r="AR259" s="4"/>
      <c r="AS259" s="4"/>
      <c r="AT259" s="4"/>
      <c r="AU259" s="4"/>
      <c r="AV259" s="4"/>
      <c r="AW259" s="4"/>
      <c r="AX259" s="35"/>
      <c r="AY259" s="4"/>
      <c r="AZ259" s="4"/>
      <c r="BA259" s="4"/>
      <c r="BB259" s="4"/>
      <c r="BC259" s="4"/>
    </row>
    <row r="260" spans="23:55" x14ac:dyDescent="0.25">
      <c r="W260" s="4"/>
      <c r="X260" s="4"/>
      <c r="Y260" s="4"/>
      <c r="Z260" s="4"/>
      <c r="AA260" s="4"/>
      <c r="AB260" s="4"/>
      <c r="AC260" s="4"/>
      <c r="AD260" s="4"/>
      <c r="AE260" s="4"/>
      <c r="AF260" s="4"/>
      <c r="AH260" s="35"/>
      <c r="AI260" s="4"/>
      <c r="AJ260" s="4"/>
      <c r="AK260" s="4"/>
      <c r="AL260" s="4"/>
      <c r="AM260" s="4"/>
      <c r="AN260" s="4"/>
      <c r="AO260" s="4"/>
      <c r="AP260" s="4"/>
      <c r="AQ260" s="4"/>
      <c r="AR260" s="4"/>
      <c r="AS260" s="4"/>
      <c r="AT260" s="4"/>
      <c r="AU260" s="4"/>
      <c r="AV260" s="4"/>
      <c r="AW260" s="4"/>
      <c r="AX260" s="35"/>
      <c r="AY260" s="4"/>
      <c r="AZ260" s="4"/>
      <c r="BA260" s="4"/>
      <c r="BB260" s="4"/>
      <c r="BC260" s="4"/>
    </row>
    <row r="261" spans="23:55" x14ac:dyDescent="0.25">
      <c r="W261" s="4"/>
      <c r="X261" s="4"/>
      <c r="Y261" s="4"/>
      <c r="Z261" s="4"/>
      <c r="AA261" s="4"/>
      <c r="AB261" s="4"/>
      <c r="AC261" s="4"/>
      <c r="AD261" s="4"/>
      <c r="AE261" s="4"/>
      <c r="AF261" s="4"/>
      <c r="AH261" s="35"/>
      <c r="AI261" s="4"/>
      <c r="AJ261" s="4"/>
      <c r="AK261" s="4"/>
      <c r="AL261" s="4"/>
      <c r="AM261" s="4"/>
      <c r="AN261" s="4"/>
      <c r="AO261" s="4"/>
      <c r="AP261" s="4"/>
      <c r="AQ261" s="4"/>
      <c r="AR261" s="4"/>
      <c r="AS261" s="4"/>
      <c r="AT261" s="4"/>
      <c r="AU261" s="4"/>
      <c r="AV261" s="4"/>
      <c r="AW261" s="4"/>
      <c r="AX261" s="35"/>
      <c r="AY261" s="4"/>
      <c r="AZ261" s="4"/>
      <c r="BA261" s="4"/>
      <c r="BB261" s="4"/>
      <c r="BC261" s="4"/>
    </row>
    <row r="262" spans="23:55" x14ac:dyDescent="0.25">
      <c r="W262" s="4"/>
      <c r="X262" s="4"/>
      <c r="Y262" s="4"/>
      <c r="Z262" s="4"/>
      <c r="AA262" s="4"/>
      <c r="AB262" s="4"/>
      <c r="AC262" s="4"/>
      <c r="AD262" s="4"/>
      <c r="AE262" s="4"/>
      <c r="AF262" s="4"/>
      <c r="AH262" s="35"/>
      <c r="AI262" s="4"/>
      <c r="AJ262" s="4"/>
      <c r="AK262" s="4"/>
      <c r="AL262" s="4"/>
      <c r="AM262" s="4"/>
      <c r="AN262" s="4"/>
      <c r="AO262" s="4"/>
      <c r="AP262" s="4"/>
      <c r="AQ262" s="4"/>
      <c r="AR262" s="4"/>
      <c r="AS262" s="4"/>
      <c r="AT262" s="4"/>
      <c r="AU262" s="4"/>
      <c r="AV262" s="4"/>
      <c r="AW262" s="4"/>
      <c r="AX262" s="35"/>
      <c r="AY262" s="4"/>
      <c r="AZ262" s="4"/>
      <c r="BA262" s="4"/>
      <c r="BB262" s="4"/>
      <c r="BC262" s="4"/>
    </row>
    <row r="263" spans="23:55" x14ac:dyDescent="0.25">
      <c r="W263" s="4"/>
      <c r="X263" s="4"/>
      <c r="Y263" s="4"/>
      <c r="Z263" s="4"/>
      <c r="AA263" s="4"/>
      <c r="AB263" s="4"/>
      <c r="AC263" s="4"/>
      <c r="AD263" s="4"/>
      <c r="AE263" s="4"/>
      <c r="AF263" s="4"/>
      <c r="AH263" s="35"/>
      <c r="AI263" s="4"/>
      <c r="AJ263" s="4"/>
      <c r="AK263" s="4"/>
      <c r="AL263" s="4"/>
      <c r="AM263" s="4"/>
      <c r="AN263" s="4"/>
      <c r="AO263" s="4"/>
      <c r="AP263" s="4"/>
      <c r="AQ263" s="4"/>
      <c r="AR263" s="4"/>
      <c r="AS263" s="4"/>
      <c r="AT263" s="4"/>
      <c r="AU263" s="4"/>
      <c r="AV263" s="4"/>
      <c r="AW263" s="4"/>
      <c r="AX263" s="35"/>
      <c r="AY263" s="4"/>
      <c r="AZ263" s="4"/>
      <c r="BA263" s="4"/>
      <c r="BB263" s="4"/>
      <c r="BC263" s="4"/>
    </row>
    <row r="264" spans="23:55" x14ac:dyDescent="0.25">
      <c r="W264" s="4"/>
      <c r="X264" s="4"/>
      <c r="Y264" s="4"/>
      <c r="Z264" s="4"/>
      <c r="AA264" s="4"/>
      <c r="AB264" s="4"/>
      <c r="AC264" s="4"/>
      <c r="AD264" s="4"/>
      <c r="AE264" s="4"/>
      <c r="AF264" s="4"/>
      <c r="AH264" s="35"/>
      <c r="AI264" s="4"/>
      <c r="AJ264" s="4"/>
      <c r="AK264" s="4"/>
      <c r="AL264" s="4"/>
      <c r="AM264" s="4"/>
      <c r="AN264" s="4"/>
      <c r="AO264" s="4"/>
      <c r="AP264" s="4"/>
      <c r="AQ264" s="4"/>
      <c r="AR264" s="4"/>
      <c r="AS264" s="4"/>
      <c r="AT264" s="4"/>
      <c r="AU264" s="4"/>
      <c r="AV264" s="4"/>
      <c r="AW264" s="4"/>
      <c r="AX264" s="35"/>
      <c r="AY264" s="4"/>
      <c r="AZ264" s="4"/>
      <c r="BA264" s="4"/>
      <c r="BB264" s="4"/>
      <c r="BC264" s="4"/>
    </row>
    <row r="265" spans="23:55" x14ac:dyDescent="0.25">
      <c r="W265" s="4"/>
      <c r="X265" s="4"/>
      <c r="Y265" s="4"/>
      <c r="Z265" s="4"/>
      <c r="AA265" s="4"/>
      <c r="AB265" s="4"/>
      <c r="AC265" s="4"/>
      <c r="AD265" s="4"/>
      <c r="AE265" s="4"/>
      <c r="AF265" s="4"/>
      <c r="AH265" s="35"/>
      <c r="AI265" s="4"/>
      <c r="AJ265" s="4"/>
      <c r="AK265" s="4"/>
      <c r="AL265" s="4"/>
      <c r="AM265" s="4"/>
      <c r="AN265" s="4"/>
      <c r="AO265" s="4"/>
      <c r="AP265" s="4"/>
      <c r="AQ265" s="4"/>
      <c r="AR265" s="4"/>
      <c r="AS265" s="4"/>
      <c r="AT265" s="4"/>
      <c r="AU265" s="4"/>
      <c r="AV265" s="4"/>
      <c r="AW265" s="4"/>
      <c r="AX265" s="35"/>
      <c r="AY265" s="4"/>
      <c r="AZ265" s="4"/>
      <c r="BA265" s="4"/>
      <c r="BB265" s="4"/>
      <c r="BC265" s="4"/>
    </row>
    <row r="266" spans="23:55" x14ac:dyDescent="0.25">
      <c r="W266" s="4"/>
      <c r="X266" s="4"/>
      <c r="Y266" s="4"/>
      <c r="Z266" s="4"/>
      <c r="AA266" s="4"/>
      <c r="AB266" s="4"/>
      <c r="AC266" s="4"/>
      <c r="AD266" s="4"/>
      <c r="AE266" s="4"/>
      <c r="AF266" s="4"/>
      <c r="AH266" s="35"/>
      <c r="AI266" s="4"/>
      <c r="AJ266" s="4"/>
      <c r="AK266" s="4"/>
      <c r="AL266" s="4"/>
      <c r="AM266" s="4"/>
      <c r="AN266" s="4"/>
      <c r="AO266" s="4"/>
      <c r="AP266" s="4"/>
      <c r="AQ266" s="4"/>
      <c r="AR266" s="4"/>
      <c r="AS266" s="4"/>
      <c r="AT266" s="4"/>
      <c r="AU266" s="4"/>
      <c r="AV266" s="4"/>
      <c r="AW266" s="4"/>
      <c r="AX266" s="35"/>
      <c r="AY266" s="4"/>
      <c r="AZ266" s="4"/>
      <c r="BA266" s="4"/>
      <c r="BB266" s="4"/>
      <c r="BC266" s="4"/>
    </row>
    <row r="267" spans="23:55" x14ac:dyDescent="0.25">
      <c r="W267" s="4"/>
      <c r="X267" s="4"/>
      <c r="Y267" s="4"/>
      <c r="Z267" s="4"/>
      <c r="AA267" s="4"/>
      <c r="AB267" s="4"/>
      <c r="AC267" s="4"/>
      <c r="AD267" s="4"/>
      <c r="AE267" s="4"/>
      <c r="AF267" s="4"/>
      <c r="AH267" s="35"/>
      <c r="AI267" s="4"/>
      <c r="AJ267" s="4"/>
      <c r="AK267" s="4"/>
      <c r="AL267" s="4"/>
      <c r="AM267" s="4"/>
      <c r="AN267" s="4"/>
      <c r="AO267" s="4"/>
      <c r="AP267" s="4"/>
      <c r="AQ267" s="4"/>
      <c r="AR267" s="4"/>
      <c r="AS267" s="4"/>
      <c r="AT267" s="4"/>
      <c r="AU267" s="4"/>
      <c r="AV267" s="4"/>
      <c r="AW267" s="4"/>
      <c r="AX267" s="35"/>
      <c r="AY267" s="4"/>
      <c r="AZ267" s="4"/>
      <c r="BA267" s="4"/>
      <c r="BB267" s="4"/>
      <c r="BC267" s="4"/>
    </row>
    <row r="268" spans="23:55" x14ac:dyDescent="0.25">
      <c r="W268" s="4"/>
      <c r="X268" s="4"/>
      <c r="Y268" s="4"/>
      <c r="Z268" s="4"/>
      <c r="AA268" s="4"/>
      <c r="AB268" s="4"/>
      <c r="AC268" s="4"/>
      <c r="AD268" s="4"/>
      <c r="AE268" s="4"/>
      <c r="AF268" s="4"/>
      <c r="AH268" s="35"/>
      <c r="AI268" s="4"/>
      <c r="AJ268" s="4"/>
      <c r="AK268" s="4"/>
      <c r="AL268" s="4"/>
      <c r="AM268" s="4"/>
      <c r="AN268" s="4"/>
      <c r="AO268" s="4"/>
      <c r="AP268" s="4"/>
      <c r="AQ268" s="4"/>
      <c r="AR268" s="4"/>
      <c r="AS268" s="4"/>
      <c r="AT268" s="4"/>
      <c r="AU268" s="4"/>
      <c r="AV268" s="4"/>
      <c r="AW268" s="4"/>
      <c r="AX268" s="35"/>
      <c r="AY268" s="4"/>
      <c r="AZ268" s="4"/>
      <c r="BA268" s="4"/>
      <c r="BB268" s="4"/>
      <c r="BC268" s="4"/>
    </row>
    <row r="269" spans="23:55" x14ac:dyDescent="0.25">
      <c r="W269" s="4"/>
      <c r="X269" s="4"/>
      <c r="Y269" s="4"/>
      <c r="Z269" s="4"/>
      <c r="AA269" s="4"/>
      <c r="AB269" s="4"/>
      <c r="AC269" s="4"/>
      <c r="AD269" s="4"/>
      <c r="AE269" s="4"/>
      <c r="AF269" s="4"/>
      <c r="AH269" s="35"/>
      <c r="AI269" s="4"/>
      <c r="AJ269" s="4"/>
      <c r="AK269" s="4"/>
      <c r="AL269" s="4"/>
      <c r="AM269" s="4"/>
      <c r="AN269" s="4"/>
      <c r="AO269" s="4"/>
      <c r="AP269" s="4"/>
      <c r="AQ269" s="4"/>
      <c r="AR269" s="4"/>
      <c r="AS269" s="4"/>
      <c r="AT269" s="4"/>
      <c r="AU269" s="4"/>
      <c r="AV269" s="4"/>
      <c r="AW269" s="4"/>
      <c r="AX269" s="35"/>
      <c r="AY269" s="4"/>
      <c r="AZ269" s="4"/>
      <c r="BA269" s="4"/>
      <c r="BB269" s="4"/>
      <c r="BC269" s="4"/>
    </row>
    <row r="270" spans="23:55" x14ac:dyDescent="0.25">
      <c r="W270" s="4"/>
      <c r="X270" s="4"/>
      <c r="Y270" s="4"/>
      <c r="Z270" s="4"/>
      <c r="AA270" s="4"/>
      <c r="AB270" s="4"/>
      <c r="AC270" s="4"/>
      <c r="AD270" s="4"/>
      <c r="AE270" s="4"/>
      <c r="AF270" s="4"/>
      <c r="AH270" s="35"/>
      <c r="AI270" s="4"/>
      <c r="AJ270" s="4"/>
      <c r="AK270" s="4"/>
      <c r="AL270" s="4"/>
      <c r="AM270" s="4"/>
      <c r="AN270" s="4"/>
      <c r="AO270" s="4"/>
      <c r="AP270" s="4"/>
      <c r="AQ270" s="4"/>
      <c r="AR270" s="4"/>
      <c r="AS270" s="4"/>
      <c r="AT270" s="4"/>
      <c r="AU270" s="4"/>
      <c r="AV270" s="4"/>
      <c r="AW270" s="4"/>
      <c r="AX270" s="35"/>
      <c r="AY270" s="4"/>
      <c r="AZ270" s="4"/>
      <c r="BA270" s="4"/>
      <c r="BB270" s="4"/>
      <c r="BC270" s="4"/>
    </row>
    <row r="271" spans="23:55" x14ac:dyDescent="0.25">
      <c r="W271" s="4"/>
      <c r="X271" s="4"/>
      <c r="Y271" s="4"/>
      <c r="Z271" s="4"/>
      <c r="AA271" s="4"/>
      <c r="AB271" s="4"/>
      <c r="AC271" s="4"/>
      <c r="AD271" s="4"/>
      <c r="AE271" s="4"/>
      <c r="AF271" s="4"/>
      <c r="AH271" s="35"/>
      <c r="AI271" s="4"/>
      <c r="AJ271" s="4"/>
      <c r="AK271" s="4"/>
      <c r="AL271" s="4"/>
      <c r="AM271" s="4"/>
      <c r="AN271" s="4"/>
      <c r="AO271" s="4"/>
      <c r="AP271" s="4"/>
      <c r="AQ271" s="4"/>
      <c r="AR271" s="4"/>
      <c r="AS271" s="4"/>
      <c r="AT271" s="4"/>
      <c r="AU271" s="4"/>
      <c r="AV271" s="4"/>
      <c r="AW271" s="4"/>
      <c r="AX271" s="35"/>
      <c r="AY271" s="4"/>
      <c r="AZ271" s="4"/>
      <c r="BA271" s="4"/>
      <c r="BB271" s="4"/>
      <c r="BC271" s="4"/>
    </row>
    <row r="272" spans="23:55" x14ac:dyDescent="0.25">
      <c r="W272" s="4"/>
      <c r="X272" s="4"/>
      <c r="Y272" s="4"/>
      <c r="Z272" s="4"/>
      <c r="AA272" s="4"/>
      <c r="AB272" s="4"/>
      <c r="AC272" s="4"/>
      <c r="AD272" s="4"/>
      <c r="AE272" s="4"/>
      <c r="AF272" s="4"/>
      <c r="AH272" s="35"/>
      <c r="AI272" s="4"/>
      <c r="AJ272" s="4"/>
      <c r="AK272" s="4"/>
      <c r="AL272" s="4"/>
      <c r="AM272" s="4"/>
      <c r="AN272" s="4"/>
      <c r="AO272" s="4"/>
      <c r="AP272" s="4"/>
      <c r="AQ272" s="4"/>
      <c r="AR272" s="4"/>
      <c r="AS272" s="4"/>
      <c r="AT272" s="4"/>
      <c r="AU272" s="4"/>
      <c r="AV272" s="4"/>
      <c r="AW272" s="4"/>
      <c r="AX272" s="35"/>
      <c r="AY272" s="4"/>
      <c r="AZ272" s="4"/>
      <c r="BA272" s="4"/>
      <c r="BB272" s="4"/>
      <c r="BC272" s="4"/>
    </row>
    <row r="273" spans="23:55" x14ac:dyDescent="0.25">
      <c r="W273" s="4"/>
      <c r="X273" s="4"/>
      <c r="Y273" s="4"/>
      <c r="Z273" s="4"/>
      <c r="AA273" s="4"/>
      <c r="AB273" s="4"/>
      <c r="AC273" s="4"/>
      <c r="AD273" s="4"/>
      <c r="AE273" s="4"/>
      <c r="AF273" s="4"/>
      <c r="AH273" s="35"/>
      <c r="AI273" s="4"/>
      <c r="AJ273" s="4"/>
      <c r="AK273" s="4"/>
      <c r="AL273" s="4"/>
      <c r="AM273" s="4"/>
      <c r="AN273" s="4"/>
      <c r="AO273" s="4"/>
      <c r="AP273" s="4"/>
      <c r="AQ273" s="4"/>
      <c r="AR273" s="4"/>
      <c r="AS273" s="4"/>
      <c r="AT273" s="4"/>
      <c r="AU273" s="4"/>
      <c r="AV273" s="4"/>
      <c r="AW273" s="4"/>
      <c r="AX273" s="35"/>
      <c r="AY273" s="4"/>
      <c r="AZ273" s="4"/>
      <c r="BA273" s="4"/>
      <c r="BB273" s="4"/>
      <c r="BC273" s="4"/>
    </row>
    <row r="274" spans="23:55" x14ac:dyDescent="0.25">
      <c r="W274" s="4"/>
      <c r="X274" s="4"/>
      <c r="Y274" s="4"/>
      <c r="Z274" s="4"/>
      <c r="AA274" s="4"/>
      <c r="AB274" s="4"/>
      <c r="AC274" s="4"/>
      <c r="AD274" s="4"/>
      <c r="AE274" s="4"/>
      <c r="AF274" s="4"/>
      <c r="AH274" s="35"/>
      <c r="AI274" s="4"/>
      <c r="AJ274" s="4"/>
      <c r="AK274" s="4"/>
      <c r="AL274" s="4"/>
      <c r="AM274" s="4"/>
      <c r="AN274" s="4"/>
      <c r="AO274" s="4"/>
      <c r="AP274" s="4"/>
      <c r="AQ274" s="4"/>
      <c r="AR274" s="4"/>
      <c r="AS274" s="4"/>
      <c r="AT274" s="4"/>
      <c r="AU274" s="4"/>
      <c r="AV274" s="4"/>
      <c r="AW274" s="4"/>
      <c r="AX274" s="35"/>
      <c r="AY274" s="4"/>
      <c r="AZ274" s="4"/>
      <c r="BA274" s="4"/>
      <c r="BB274" s="4"/>
      <c r="BC274" s="4"/>
    </row>
    <row r="275" spans="23:55" x14ac:dyDescent="0.25">
      <c r="W275" s="4"/>
      <c r="X275" s="4"/>
      <c r="Y275" s="4"/>
      <c r="Z275" s="4"/>
      <c r="AA275" s="4"/>
      <c r="AB275" s="4"/>
      <c r="AC275" s="4"/>
      <c r="AD275" s="4"/>
      <c r="AE275" s="4"/>
      <c r="AF275" s="4"/>
      <c r="AH275" s="35"/>
      <c r="AI275" s="4"/>
      <c r="AJ275" s="4"/>
      <c r="AK275" s="4"/>
      <c r="AL275" s="4"/>
      <c r="AM275" s="4"/>
      <c r="AN275" s="4"/>
      <c r="AO275" s="4"/>
      <c r="AP275" s="4"/>
      <c r="AQ275" s="4"/>
      <c r="AR275" s="4"/>
      <c r="AS275" s="4"/>
      <c r="AT275" s="4"/>
      <c r="AU275" s="4"/>
      <c r="AV275" s="4"/>
      <c r="AW275" s="4"/>
      <c r="AX275" s="35"/>
      <c r="AY275" s="4"/>
      <c r="AZ275" s="4"/>
      <c r="BA275" s="4"/>
      <c r="BB275" s="4"/>
      <c r="BC275" s="4"/>
    </row>
    <row r="276" spans="23:55" x14ac:dyDescent="0.25">
      <c r="W276" s="4"/>
      <c r="X276" s="4"/>
      <c r="Y276" s="4"/>
      <c r="Z276" s="4"/>
      <c r="AA276" s="4"/>
      <c r="AB276" s="4"/>
      <c r="AC276" s="4"/>
      <c r="AD276" s="4"/>
      <c r="AE276" s="4"/>
      <c r="AF276" s="4"/>
      <c r="AH276" s="35"/>
      <c r="AI276" s="4"/>
      <c r="AJ276" s="4"/>
      <c r="AK276" s="4"/>
      <c r="AL276" s="4"/>
      <c r="AM276" s="4"/>
      <c r="AN276" s="4"/>
      <c r="AO276" s="4"/>
      <c r="AP276" s="4"/>
      <c r="AQ276" s="4"/>
      <c r="AR276" s="4"/>
      <c r="AS276" s="4"/>
      <c r="AT276" s="4"/>
      <c r="AU276" s="4"/>
      <c r="AV276" s="4"/>
      <c r="AW276" s="4"/>
      <c r="AX276" s="35"/>
      <c r="AY276" s="4"/>
      <c r="AZ276" s="4"/>
      <c r="BA276" s="4"/>
      <c r="BB276" s="4"/>
      <c r="BC276" s="4"/>
    </row>
    <row r="277" spans="23:55" x14ac:dyDescent="0.25">
      <c r="W277" s="4"/>
      <c r="X277" s="4"/>
      <c r="Y277" s="4"/>
      <c r="Z277" s="4"/>
      <c r="AA277" s="4"/>
      <c r="AB277" s="4"/>
      <c r="AC277" s="4"/>
      <c r="AD277" s="4"/>
      <c r="AE277" s="4"/>
      <c r="AF277" s="4"/>
      <c r="AH277" s="35"/>
      <c r="AI277" s="4"/>
      <c r="AJ277" s="4"/>
      <c r="AK277" s="4"/>
      <c r="AL277" s="4"/>
      <c r="AM277" s="4"/>
      <c r="AN277" s="4"/>
      <c r="AO277" s="4"/>
      <c r="AP277" s="4"/>
      <c r="AQ277" s="4"/>
      <c r="AR277" s="4"/>
      <c r="AS277" s="4"/>
      <c r="AT277" s="4"/>
      <c r="AU277" s="4"/>
      <c r="AV277" s="4"/>
      <c r="AW277" s="4"/>
      <c r="AX277" s="35"/>
      <c r="AY277" s="4"/>
      <c r="AZ277" s="4"/>
      <c r="BA277" s="4"/>
      <c r="BB277" s="4"/>
      <c r="BC277" s="4"/>
    </row>
    <row r="278" spans="23:55" x14ac:dyDescent="0.25">
      <c r="W278" s="4"/>
      <c r="X278" s="4"/>
      <c r="Y278" s="4"/>
      <c r="Z278" s="4"/>
      <c r="AA278" s="4"/>
      <c r="AB278" s="4"/>
      <c r="AC278" s="4"/>
      <c r="AD278" s="4"/>
      <c r="AE278" s="4"/>
      <c r="AF278" s="4"/>
      <c r="AH278" s="35"/>
      <c r="AI278" s="4"/>
      <c r="AJ278" s="4"/>
      <c r="AK278" s="4"/>
      <c r="AL278" s="4"/>
      <c r="AM278" s="4"/>
      <c r="AN278" s="4"/>
      <c r="AO278" s="4"/>
      <c r="AP278" s="4"/>
      <c r="AQ278" s="4"/>
      <c r="AR278" s="4"/>
      <c r="AS278" s="4"/>
      <c r="AT278" s="4"/>
      <c r="AU278" s="4"/>
      <c r="AV278" s="4"/>
      <c r="AW278" s="4"/>
      <c r="AX278" s="35"/>
      <c r="AY278" s="4"/>
      <c r="AZ278" s="4"/>
      <c r="BA278" s="4"/>
      <c r="BB278" s="4"/>
      <c r="BC278" s="4"/>
    </row>
    <row r="279" spans="23:55" x14ac:dyDescent="0.25">
      <c r="W279" s="4"/>
      <c r="X279" s="4"/>
      <c r="Y279" s="4"/>
      <c r="Z279" s="4"/>
      <c r="AA279" s="4"/>
      <c r="AB279" s="4"/>
      <c r="AC279" s="4"/>
      <c r="AD279" s="4"/>
      <c r="AE279" s="4"/>
      <c r="AF279" s="4"/>
      <c r="AH279" s="35"/>
      <c r="AI279" s="4"/>
      <c r="AJ279" s="4"/>
      <c r="AK279" s="4"/>
      <c r="AL279" s="4"/>
      <c r="AM279" s="4"/>
      <c r="AN279" s="4"/>
      <c r="AO279" s="4"/>
      <c r="AP279" s="4"/>
      <c r="AQ279" s="4"/>
      <c r="AR279" s="4"/>
      <c r="AS279" s="4"/>
      <c r="AT279" s="4"/>
      <c r="AU279" s="4"/>
      <c r="AV279" s="4"/>
      <c r="AW279" s="4"/>
      <c r="AX279" s="35"/>
      <c r="AY279" s="4"/>
      <c r="AZ279" s="4"/>
      <c r="BA279" s="4"/>
      <c r="BB279" s="4"/>
      <c r="BC279" s="4"/>
    </row>
    <row r="280" spans="23:55" x14ac:dyDescent="0.25">
      <c r="W280" s="4"/>
      <c r="X280" s="4"/>
      <c r="Y280" s="4"/>
      <c r="Z280" s="4"/>
      <c r="AA280" s="4"/>
      <c r="AB280" s="4"/>
      <c r="AC280" s="4"/>
      <c r="AD280" s="4"/>
      <c r="AE280" s="4"/>
      <c r="AF280" s="4"/>
      <c r="AH280" s="35"/>
      <c r="AI280" s="4"/>
      <c r="AJ280" s="4"/>
      <c r="AK280" s="4"/>
      <c r="AL280" s="4"/>
      <c r="AM280" s="4"/>
      <c r="AN280" s="4"/>
      <c r="AO280" s="4"/>
      <c r="AP280" s="4"/>
      <c r="AQ280" s="4"/>
      <c r="AR280" s="4"/>
      <c r="AS280" s="4"/>
      <c r="AT280" s="4"/>
      <c r="AU280" s="4"/>
      <c r="AV280" s="4"/>
      <c r="AW280" s="4"/>
      <c r="AX280" s="35"/>
      <c r="AY280" s="4"/>
      <c r="AZ280" s="4"/>
      <c r="BA280" s="4"/>
      <c r="BB280" s="4"/>
      <c r="BC280" s="4"/>
    </row>
    <row r="281" spans="23:55" x14ac:dyDescent="0.25">
      <c r="W281" s="4"/>
      <c r="X281" s="4"/>
      <c r="Y281" s="4"/>
      <c r="Z281" s="4"/>
      <c r="AA281" s="4"/>
      <c r="AB281" s="4"/>
      <c r="AC281" s="4"/>
      <c r="AD281" s="4"/>
      <c r="AE281" s="4"/>
      <c r="AF281" s="4"/>
      <c r="AH281" s="35"/>
      <c r="AI281" s="4"/>
      <c r="AJ281" s="4"/>
      <c r="AK281" s="4"/>
      <c r="AL281" s="4"/>
      <c r="AM281" s="4"/>
      <c r="AN281" s="4"/>
      <c r="AO281" s="4"/>
      <c r="AP281" s="4"/>
      <c r="AQ281" s="4"/>
      <c r="AR281" s="4"/>
      <c r="AS281" s="4"/>
      <c r="AT281" s="4"/>
      <c r="AU281" s="4"/>
      <c r="AV281" s="4"/>
      <c r="AW281" s="4"/>
      <c r="AX281" s="35"/>
      <c r="AY281" s="4"/>
      <c r="AZ281" s="4"/>
      <c r="BA281" s="4"/>
      <c r="BB281" s="4"/>
      <c r="BC281" s="4"/>
    </row>
    <row r="282" spans="23:55" x14ac:dyDescent="0.25">
      <c r="W282" s="4"/>
      <c r="X282" s="4"/>
      <c r="Y282" s="4"/>
      <c r="Z282" s="4"/>
      <c r="AA282" s="4"/>
      <c r="AB282" s="4"/>
      <c r="AC282" s="4"/>
      <c r="AD282" s="4"/>
      <c r="AE282" s="4"/>
      <c r="AF282" s="4"/>
      <c r="AH282" s="35"/>
      <c r="AI282" s="4"/>
      <c r="AJ282" s="4"/>
      <c r="AK282" s="4"/>
      <c r="AL282" s="4"/>
      <c r="AM282" s="4"/>
      <c r="AN282" s="4"/>
      <c r="AO282" s="4"/>
      <c r="AP282" s="4"/>
      <c r="AQ282" s="4"/>
      <c r="AR282" s="4"/>
      <c r="AS282" s="4"/>
      <c r="AT282" s="4"/>
      <c r="AU282" s="4"/>
      <c r="AV282" s="4"/>
      <c r="AW282" s="4"/>
      <c r="AX282" s="35"/>
      <c r="AY282" s="4"/>
      <c r="AZ282" s="4"/>
      <c r="BA282" s="4"/>
      <c r="BB282" s="4"/>
      <c r="BC282" s="4"/>
    </row>
    <row r="283" spans="23:55" x14ac:dyDescent="0.25">
      <c r="W283" s="4"/>
      <c r="X283" s="4"/>
      <c r="Y283" s="4"/>
      <c r="Z283" s="4"/>
      <c r="AA283" s="4"/>
      <c r="AB283" s="4"/>
      <c r="AC283" s="4"/>
      <c r="AD283" s="4"/>
      <c r="AE283" s="4"/>
      <c r="AF283" s="4"/>
      <c r="AH283" s="35"/>
      <c r="AI283" s="4"/>
      <c r="AJ283" s="4"/>
      <c r="AK283" s="4"/>
      <c r="AL283" s="4"/>
      <c r="AM283" s="4"/>
      <c r="AN283" s="4"/>
      <c r="AO283" s="4"/>
      <c r="AP283" s="4"/>
      <c r="AQ283" s="4"/>
      <c r="AR283" s="4"/>
      <c r="AS283" s="4"/>
      <c r="AT283" s="4"/>
      <c r="AU283" s="4"/>
      <c r="AV283" s="4"/>
      <c r="AW283" s="4"/>
      <c r="AX283" s="35"/>
      <c r="AY283" s="4"/>
      <c r="AZ283" s="4"/>
      <c r="BA283" s="4"/>
      <c r="BB283" s="4"/>
      <c r="BC283" s="4"/>
    </row>
    <row r="284" spans="23:55" x14ac:dyDescent="0.25">
      <c r="W284" s="4"/>
      <c r="X284" s="4"/>
      <c r="Y284" s="4"/>
      <c r="Z284" s="4"/>
      <c r="AA284" s="4"/>
      <c r="AB284" s="4"/>
      <c r="AC284" s="4"/>
      <c r="AD284" s="4"/>
      <c r="AE284" s="4"/>
      <c r="AF284" s="4"/>
      <c r="AH284" s="35"/>
      <c r="AI284" s="4"/>
      <c r="AJ284" s="4"/>
      <c r="AK284" s="4"/>
      <c r="AL284" s="4"/>
      <c r="AM284" s="4"/>
      <c r="AN284" s="4"/>
      <c r="AO284" s="4"/>
      <c r="AP284" s="4"/>
      <c r="AQ284" s="4"/>
      <c r="AR284" s="4"/>
      <c r="AS284" s="4"/>
      <c r="AT284" s="4"/>
      <c r="AU284" s="4"/>
      <c r="AV284" s="4"/>
      <c r="AW284" s="4"/>
      <c r="AX284" s="35"/>
      <c r="AY284" s="4"/>
      <c r="AZ284" s="4"/>
      <c r="BA284" s="4"/>
      <c r="BB284" s="4"/>
      <c r="BC284" s="4"/>
    </row>
    <row r="285" spans="23:55" x14ac:dyDescent="0.25">
      <c r="W285" s="4"/>
      <c r="X285" s="4"/>
      <c r="Y285" s="4"/>
      <c r="Z285" s="4"/>
      <c r="AA285" s="4"/>
      <c r="AB285" s="4"/>
      <c r="AC285" s="4"/>
      <c r="AD285" s="4"/>
      <c r="AE285" s="4"/>
      <c r="AF285" s="4"/>
      <c r="AH285" s="35"/>
      <c r="AI285" s="4"/>
      <c r="AJ285" s="4"/>
      <c r="AK285" s="4"/>
      <c r="AL285" s="4"/>
      <c r="AM285" s="4"/>
      <c r="AN285" s="4"/>
      <c r="AO285" s="4"/>
      <c r="AP285" s="4"/>
      <c r="AQ285" s="4"/>
      <c r="AR285" s="4"/>
      <c r="AS285" s="4"/>
      <c r="AT285" s="4"/>
      <c r="AU285" s="4"/>
      <c r="AV285" s="4"/>
      <c r="AW285" s="4"/>
      <c r="AX285" s="35"/>
      <c r="AY285" s="4"/>
      <c r="AZ285" s="4"/>
      <c r="BA285" s="4"/>
      <c r="BB285" s="4"/>
      <c r="BC285" s="4"/>
    </row>
    <row r="286" spans="23:55" x14ac:dyDescent="0.25">
      <c r="W286" s="4"/>
      <c r="X286" s="4"/>
      <c r="Y286" s="4"/>
      <c r="Z286" s="4"/>
      <c r="AA286" s="4"/>
      <c r="AB286" s="4"/>
      <c r="AC286" s="4"/>
      <c r="AD286" s="4"/>
      <c r="AE286" s="4"/>
      <c r="AF286" s="4"/>
      <c r="AH286" s="35"/>
      <c r="AI286" s="4"/>
      <c r="AJ286" s="4"/>
      <c r="AK286" s="4"/>
      <c r="AL286" s="4"/>
      <c r="AM286" s="4"/>
      <c r="AN286" s="4"/>
      <c r="AO286" s="4"/>
      <c r="AP286" s="4"/>
      <c r="AQ286" s="4"/>
      <c r="AR286" s="4"/>
      <c r="AS286" s="4"/>
      <c r="AT286" s="4"/>
      <c r="AU286" s="4"/>
      <c r="AV286" s="4"/>
      <c r="AW286" s="4"/>
      <c r="AX286" s="35"/>
      <c r="AY286" s="4"/>
      <c r="AZ286" s="4"/>
      <c r="BA286" s="4"/>
      <c r="BB286" s="4"/>
      <c r="BC286" s="4"/>
    </row>
    <row r="287" spans="23:55" x14ac:dyDescent="0.25">
      <c r="W287" s="4"/>
      <c r="X287" s="4"/>
      <c r="Y287" s="4"/>
      <c r="Z287" s="4"/>
      <c r="AA287" s="4"/>
      <c r="AB287" s="4"/>
      <c r="AC287" s="4"/>
      <c r="AD287" s="4"/>
      <c r="AE287" s="4"/>
      <c r="AF287" s="4"/>
      <c r="AH287" s="35"/>
      <c r="AI287" s="4"/>
      <c r="AJ287" s="4"/>
      <c r="AK287" s="4"/>
      <c r="AL287" s="4"/>
      <c r="AM287" s="4"/>
      <c r="AN287" s="4"/>
      <c r="AO287" s="4"/>
      <c r="AP287" s="4"/>
      <c r="AQ287" s="4"/>
      <c r="AR287" s="4"/>
      <c r="AS287" s="4"/>
      <c r="AT287" s="4"/>
      <c r="AU287" s="4"/>
      <c r="AV287" s="4"/>
      <c r="AW287" s="4"/>
      <c r="AX287" s="35"/>
      <c r="AY287" s="4"/>
      <c r="AZ287" s="4"/>
      <c r="BA287" s="4"/>
      <c r="BB287" s="4"/>
      <c r="BC287" s="4"/>
    </row>
    <row r="288" spans="23:55" x14ac:dyDescent="0.25">
      <c r="W288" s="4"/>
      <c r="X288" s="4"/>
      <c r="Y288" s="4"/>
      <c r="Z288" s="4"/>
      <c r="AA288" s="4"/>
      <c r="AB288" s="4"/>
      <c r="AC288" s="4"/>
      <c r="AD288" s="4"/>
      <c r="AE288" s="4"/>
      <c r="AF288" s="4"/>
      <c r="AH288" s="35"/>
      <c r="AI288" s="4"/>
      <c r="AJ288" s="4"/>
      <c r="AK288" s="4"/>
      <c r="AL288" s="4"/>
      <c r="AM288" s="4"/>
      <c r="AN288" s="4"/>
      <c r="AO288" s="4"/>
      <c r="AP288" s="4"/>
      <c r="AQ288" s="4"/>
      <c r="AR288" s="4"/>
      <c r="AS288" s="4"/>
      <c r="AT288" s="4"/>
      <c r="AU288" s="4"/>
      <c r="AV288" s="4"/>
      <c r="AW288" s="4"/>
      <c r="AX288" s="35"/>
      <c r="AY288" s="4"/>
      <c r="AZ288" s="4"/>
      <c r="BA288" s="4"/>
      <c r="BB288" s="4"/>
      <c r="BC288" s="4"/>
    </row>
    <row r="289" spans="23:55" x14ac:dyDescent="0.25">
      <c r="W289" s="4"/>
      <c r="X289" s="4"/>
      <c r="Y289" s="4"/>
      <c r="Z289" s="4"/>
      <c r="AA289" s="4"/>
      <c r="AB289" s="4"/>
      <c r="AC289" s="4"/>
      <c r="AD289" s="4"/>
      <c r="AE289" s="4"/>
      <c r="AF289" s="4"/>
      <c r="AH289" s="35"/>
      <c r="AI289" s="4"/>
      <c r="AJ289" s="4"/>
      <c r="AK289" s="4"/>
      <c r="AL289" s="4"/>
      <c r="AM289" s="4"/>
      <c r="AN289" s="4"/>
      <c r="AO289" s="4"/>
      <c r="AP289" s="4"/>
      <c r="AQ289" s="4"/>
      <c r="AR289" s="4"/>
      <c r="AS289" s="4"/>
      <c r="AT289" s="4"/>
      <c r="AU289" s="4"/>
      <c r="AV289" s="4"/>
      <c r="AW289" s="4"/>
      <c r="AX289" s="35"/>
      <c r="AY289" s="4"/>
      <c r="AZ289" s="4"/>
      <c r="BA289" s="4"/>
      <c r="BB289" s="4"/>
      <c r="BC289" s="4"/>
    </row>
    <row r="290" spans="23:55" x14ac:dyDescent="0.25">
      <c r="W290" s="4"/>
      <c r="X290" s="4"/>
      <c r="Y290" s="4"/>
      <c r="Z290" s="4"/>
      <c r="AA290" s="4"/>
      <c r="AB290" s="4"/>
      <c r="AC290" s="4"/>
      <c r="AD290" s="4"/>
      <c r="AE290" s="4"/>
      <c r="AF290" s="4"/>
      <c r="AH290" s="35"/>
      <c r="AI290" s="4"/>
      <c r="AJ290" s="4"/>
      <c r="AK290" s="4"/>
      <c r="AL290" s="4"/>
      <c r="AM290" s="4"/>
      <c r="AN290" s="4"/>
      <c r="AO290" s="4"/>
      <c r="AP290" s="4"/>
      <c r="AQ290" s="4"/>
      <c r="AR290" s="4"/>
      <c r="AS290" s="4"/>
      <c r="AT290" s="4"/>
      <c r="AU290" s="4"/>
      <c r="AV290" s="4"/>
      <c r="AW290" s="4"/>
      <c r="AX290" s="35"/>
      <c r="AY290" s="4"/>
      <c r="AZ290" s="4"/>
      <c r="BA290" s="4"/>
      <c r="BB290" s="4"/>
      <c r="BC290" s="4"/>
    </row>
    <row r="291" spans="23:55" x14ac:dyDescent="0.25">
      <c r="W291" s="4"/>
      <c r="X291" s="4"/>
      <c r="Y291" s="4"/>
      <c r="Z291" s="4"/>
      <c r="AA291" s="4"/>
      <c r="AB291" s="4"/>
      <c r="AC291" s="4"/>
      <c r="AD291" s="4"/>
      <c r="AE291" s="4"/>
      <c r="AF291" s="4"/>
      <c r="AH291" s="35"/>
      <c r="AI291" s="4"/>
      <c r="AJ291" s="4"/>
      <c r="AK291" s="4"/>
      <c r="AL291" s="4"/>
      <c r="AM291" s="4"/>
      <c r="AN291" s="4"/>
      <c r="AO291" s="4"/>
      <c r="AP291" s="4"/>
      <c r="AQ291" s="4"/>
      <c r="AR291" s="4"/>
      <c r="AS291" s="4"/>
      <c r="AT291" s="4"/>
      <c r="AU291" s="4"/>
      <c r="AV291" s="4"/>
      <c r="AW291" s="4"/>
      <c r="AX291" s="35"/>
      <c r="AY291" s="4"/>
      <c r="AZ291" s="4"/>
      <c r="BA291" s="4"/>
      <c r="BB291" s="4"/>
      <c r="BC291" s="4"/>
    </row>
    <row r="292" spans="23:55" x14ac:dyDescent="0.25">
      <c r="W292" s="4"/>
      <c r="X292" s="4"/>
      <c r="Y292" s="4"/>
      <c r="Z292" s="4"/>
      <c r="AA292" s="4"/>
      <c r="AB292" s="4"/>
      <c r="AC292" s="4"/>
      <c r="AD292" s="4"/>
      <c r="AE292" s="4"/>
      <c r="AF292" s="4"/>
      <c r="AH292" s="35"/>
      <c r="AI292" s="4"/>
      <c r="AJ292" s="4"/>
      <c r="AK292" s="4"/>
      <c r="AL292" s="4"/>
      <c r="AM292" s="4"/>
      <c r="AN292" s="4"/>
      <c r="AO292" s="4"/>
      <c r="AP292" s="4"/>
      <c r="AQ292" s="4"/>
      <c r="AR292" s="4"/>
      <c r="AS292" s="4"/>
      <c r="AT292" s="4"/>
      <c r="AU292" s="4"/>
      <c r="AV292" s="4"/>
      <c r="AW292" s="4"/>
      <c r="AX292" s="35"/>
      <c r="AY292" s="4"/>
      <c r="AZ292" s="4"/>
      <c r="BA292" s="4"/>
      <c r="BB292" s="4"/>
      <c r="BC292" s="4"/>
    </row>
    <row r="293" spans="23:55" x14ac:dyDescent="0.25">
      <c r="W293" s="4"/>
      <c r="X293" s="4"/>
      <c r="Y293" s="4"/>
      <c r="Z293" s="4"/>
      <c r="AA293" s="4"/>
      <c r="AB293" s="4"/>
      <c r="AC293" s="4"/>
      <c r="AD293" s="4"/>
      <c r="AE293" s="4"/>
      <c r="AF293" s="4"/>
      <c r="AH293" s="35"/>
      <c r="AI293" s="4"/>
      <c r="AJ293" s="4"/>
      <c r="AK293" s="4"/>
      <c r="AL293" s="4"/>
      <c r="AM293" s="4"/>
      <c r="AN293" s="4"/>
      <c r="AO293" s="4"/>
      <c r="AP293" s="4"/>
      <c r="AQ293" s="4"/>
      <c r="AR293" s="4"/>
      <c r="AS293" s="4"/>
      <c r="AT293" s="4"/>
      <c r="AU293" s="4"/>
      <c r="AV293" s="4"/>
      <c r="AW293" s="4"/>
      <c r="AX293" s="35"/>
      <c r="AY293" s="4"/>
      <c r="AZ293" s="4"/>
      <c r="BA293" s="4"/>
      <c r="BB293" s="4"/>
      <c r="BC293" s="4"/>
    </row>
    <row r="294" spans="23:55" x14ac:dyDescent="0.25">
      <c r="W294" s="4"/>
      <c r="X294" s="4"/>
      <c r="Y294" s="4"/>
      <c r="Z294" s="4"/>
      <c r="AA294" s="4"/>
      <c r="AB294" s="4"/>
      <c r="AC294" s="4"/>
      <c r="AD294" s="4"/>
      <c r="AE294" s="4"/>
      <c r="AF294" s="4"/>
      <c r="AH294" s="35"/>
      <c r="AI294" s="4"/>
      <c r="AJ294" s="4"/>
      <c r="AK294" s="4"/>
      <c r="AL294" s="4"/>
      <c r="AM294" s="4"/>
      <c r="AN294" s="4"/>
      <c r="AO294" s="4"/>
      <c r="AP294" s="4"/>
      <c r="AQ294" s="4"/>
      <c r="AR294" s="4"/>
      <c r="AS294" s="4"/>
      <c r="AT294" s="4"/>
      <c r="AU294" s="4"/>
      <c r="AV294" s="4"/>
      <c r="AW294" s="4"/>
      <c r="AX294" s="35"/>
      <c r="AY294" s="4"/>
      <c r="AZ294" s="4"/>
      <c r="BA294" s="4"/>
      <c r="BB294" s="4"/>
      <c r="BC294" s="4"/>
    </row>
    <row r="295" spans="23:55" x14ac:dyDescent="0.25">
      <c r="W295" s="4"/>
      <c r="X295" s="4"/>
      <c r="Y295" s="4"/>
      <c r="Z295" s="4"/>
      <c r="AA295" s="4"/>
      <c r="AB295" s="4"/>
      <c r="AC295" s="4"/>
      <c r="AD295" s="4"/>
      <c r="AE295" s="4"/>
      <c r="AF295" s="4"/>
      <c r="AH295" s="35"/>
      <c r="AI295" s="4"/>
      <c r="AJ295" s="4"/>
      <c r="AK295" s="4"/>
      <c r="AL295" s="4"/>
      <c r="AM295" s="4"/>
      <c r="AN295" s="4"/>
      <c r="AO295" s="4"/>
      <c r="AP295" s="4"/>
      <c r="AQ295" s="4"/>
      <c r="AR295" s="4"/>
      <c r="AS295" s="4"/>
      <c r="AT295" s="4"/>
      <c r="AU295" s="4"/>
      <c r="AV295" s="4"/>
      <c r="AW295" s="4"/>
      <c r="AX295" s="35"/>
      <c r="AY295" s="4"/>
      <c r="AZ295" s="4"/>
      <c r="BA295" s="4"/>
      <c r="BB295" s="4"/>
      <c r="BC295" s="4"/>
    </row>
    <row r="296" spans="23:55" x14ac:dyDescent="0.25">
      <c r="W296" s="4"/>
      <c r="X296" s="4"/>
      <c r="Y296" s="4"/>
      <c r="Z296" s="4"/>
      <c r="AA296" s="4"/>
      <c r="AB296" s="4"/>
      <c r="AC296" s="4"/>
      <c r="AD296" s="4"/>
      <c r="AE296" s="4"/>
      <c r="AF296" s="4"/>
      <c r="AH296" s="35"/>
      <c r="AI296" s="4"/>
      <c r="AJ296" s="4"/>
      <c r="AK296" s="4"/>
      <c r="AL296" s="4"/>
      <c r="AM296" s="4"/>
      <c r="AN296" s="4"/>
      <c r="AO296" s="4"/>
      <c r="AP296" s="4"/>
      <c r="AQ296" s="4"/>
      <c r="AR296" s="4"/>
      <c r="AS296" s="4"/>
      <c r="AT296" s="4"/>
      <c r="AU296" s="4"/>
      <c r="AV296" s="4"/>
      <c r="AW296" s="4"/>
      <c r="AX296" s="35"/>
      <c r="AY296" s="4"/>
      <c r="AZ296" s="4"/>
      <c r="BA296" s="4"/>
      <c r="BB296" s="4"/>
      <c r="BC296" s="4"/>
    </row>
    <row r="297" spans="23:55" x14ac:dyDescent="0.25">
      <c r="W297" s="4"/>
      <c r="X297" s="4"/>
      <c r="Y297" s="4"/>
      <c r="Z297" s="4"/>
      <c r="AA297" s="4"/>
      <c r="AB297" s="4"/>
      <c r="AC297" s="4"/>
      <c r="AD297" s="4"/>
      <c r="AE297" s="4"/>
      <c r="AF297" s="4"/>
      <c r="AH297" s="35"/>
      <c r="AI297" s="4"/>
      <c r="AJ297" s="4"/>
      <c r="AK297" s="4"/>
      <c r="AL297" s="4"/>
      <c r="AM297" s="4"/>
      <c r="AN297" s="4"/>
      <c r="AO297" s="4"/>
      <c r="AP297" s="4"/>
      <c r="AQ297" s="4"/>
      <c r="AR297" s="4"/>
      <c r="AS297" s="4"/>
      <c r="AT297" s="4"/>
      <c r="AU297" s="4"/>
      <c r="AV297" s="4"/>
      <c r="AW297" s="4"/>
      <c r="AX297" s="35"/>
      <c r="AY297" s="4"/>
      <c r="AZ297" s="4"/>
      <c r="BA297" s="4"/>
      <c r="BB297" s="4"/>
      <c r="BC297" s="4"/>
    </row>
    <row r="298" spans="23:55" x14ac:dyDescent="0.25">
      <c r="W298" s="4"/>
      <c r="X298" s="4"/>
      <c r="Y298" s="4"/>
      <c r="Z298" s="4"/>
      <c r="AA298" s="4"/>
      <c r="AB298" s="4"/>
      <c r="AC298" s="4"/>
      <c r="AD298" s="4"/>
      <c r="AE298" s="4"/>
      <c r="AF298" s="4"/>
      <c r="AH298" s="35"/>
      <c r="AI298" s="4"/>
      <c r="AJ298" s="4"/>
      <c r="AK298" s="4"/>
      <c r="AL298" s="4"/>
      <c r="AM298" s="4"/>
      <c r="AN298" s="4"/>
      <c r="AO298" s="4"/>
      <c r="AP298" s="4"/>
      <c r="AQ298" s="4"/>
      <c r="AR298" s="4"/>
      <c r="AS298" s="4"/>
      <c r="AT298" s="4"/>
      <c r="AU298" s="4"/>
      <c r="AV298" s="4"/>
      <c r="AW298" s="4"/>
      <c r="AX298" s="35"/>
      <c r="AY298" s="4"/>
      <c r="AZ298" s="4"/>
      <c r="BA298" s="4"/>
      <c r="BB298" s="4"/>
      <c r="BC298" s="4"/>
    </row>
    <row r="299" spans="23:55" x14ac:dyDescent="0.25">
      <c r="W299" s="4"/>
      <c r="X299" s="4"/>
      <c r="Y299" s="4"/>
      <c r="Z299" s="4"/>
      <c r="AA299" s="4"/>
      <c r="AB299" s="4"/>
      <c r="AC299" s="4"/>
      <c r="AD299" s="4"/>
      <c r="AE299" s="4"/>
      <c r="AF299" s="4"/>
      <c r="AH299" s="35"/>
      <c r="AI299" s="4"/>
      <c r="AJ299" s="4"/>
      <c r="AK299" s="4"/>
      <c r="AL299" s="4"/>
      <c r="AM299" s="4"/>
      <c r="AN299" s="4"/>
      <c r="AO299" s="4"/>
      <c r="AP299" s="4"/>
      <c r="AQ299" s="4"/>
      <c r="AR299" s="4"/>
      <c r="AS299" s="4"/>
      <c r="AT299" s="4"/>
      <c r="AU299" s="4"/>
      <c r="AV299" s="4"/>
      <c r="AW299" s="4"/>
      <c r="AX299" s="35"/>
      <c r="AY299" s="4"/>
      <c r="AZ299" s="4"/>
      <c r="BA299" s="4"/>
      <c r="BB299" s="4"/>
      <c r="BC299" s="4"/>
    </row>
    <row r="300" spans="23:55" x14ac:dyDescent="0.25">
      <c r="W300" s="4"/>
      <c r="X300" s="4"/>
      <c r="Y300" s="4"/>
      <c r="Z300" s="4"/>
      <c r="AA300" s="4"/>
      <c r="AB300" s="4"/>
      <c r="AC300" s="4"/>
      <c r="AD300" s="4"/>
      <c r="AE300" s="4"/>
      <c r="AF300" s="4"/>
      <c r="AH300" s="35"/>
      <c r="AI300" s="4"/>
      <c r="AJ300" s="4"/>
      <c r="AK300" s="4"/>
      <c r="AL300" s="4"/>
      <c r="AM300" s="4"/>
      <c r="AN300" s="4"/>
      <c r="AO300" s="4"/>
      <c r="AP300" s="4"/>
      <c r="AQ300" s="4"/>
      <c r="AR300" s="4"/>
      <c r="AS300" s="4"/>
      <c r="AT300" s="4"/>
      <c r="AU300" s="4"/>
      <c r="AV300" s="4"/>
      <c r="AW300" s="4"/>
      <c r="AX300" s="35"/>
      <c r="AY300" s="4"/>
      <c r="AZ300" s="4"/>
      <c r="BA300" s="4"/>
      <c r="BB300" s="4"/>
      <c r="BC300" s="4"/>
    </row>
    <row r="301" spans="23:55" x14ac:dyDescent="0.25">
      <c r="W301" s="4"/>
      <c r="X301" s="4"/>
      <c r="Y301" s="4"/>
      <c r="Z301" s="4"/>
      <c r="AA301" s="4"/>
      <c r="AB301" s="4"/>
      <c r="AC301" s="4"/>
      <c r="AD301" s="4"/>
      <c r="AE301" s="4"/>
      <c r="AF301" s="4"/>
      <c r="AH301" s="35"/>
      <c r="AI301" s="4"/>
      <c r="AJ301" s="4"/>
      <c r="AK301" s="4"/>
      <c r="AL301" s="4"/>
      <c r="AM301" s="4"/>
      <c r="AN301" s="4"/>
      <c r="AO301" s="4"/>
      <c r="AP301" s="4"/>
      <c r="AQ301" s="4"/>
      <c r="AR301" s="4"/>
      <c r="AS301" s="4"/>
      <c r="AT301" s="4"/>
      <c r="AU301" s="4"/>
      <c r="AV301" s="4"/>
      <c r="AW301" s="4"/>
      <c r="AX301" s="35"/>
      <c r="AY301" s="4"/>
      <c r="AZ301" s="4"/>
      <c r="BA301" s="4"/>
      <c r="BB301" s="4"/>
      <c r="BC301" s="4"/>
    </row>
    <row r="302" spans="23:55" x14ac:dyDescent="0.25">
      <c r="W302" s="4"/>
      <c r="X302" s="4"/>
      <c r="Y302" s="4"/>
      <c r="Z302" s="4"/>
      <c r="AA302" s="4"/>
      <c r="AB302" s="4"/>
      <c r="AC302" s="4"/>
      <c r="AD302" s="4"/>
      <c r="AE302" s="4"/>
      <c r="AF302" s="4"/>
      <c r="AH302" s="35"/>
      <c r="AI302" s="4"/>
      <c r="AJ302" s="4"/>
      <c r="AK302" s="4"/>
      <c r="AL302" s="4"/>
      <c r="AM302" s="4"/>
      <c r="AN302" s="4"/>
      <c r="AO302" s="4"/>
      <c r="AP302" s="4"/>
      <c r="AQ302" s="4"/>
      <c r="AR302" s="4"/>
      <c r="AS302" s="4"/>
      <c r="AT302" s="4"/>
      <c r="AU302" s="4"/>
      <c r="AV302" s="4"/>
      <c r="AW302" s="4"/>
      <c r="AX302" s="35"/>
      <c r="AY302" s="4"/>
      <c r="AZ302" s="4"/>
      <c r="BA302" s="4"/>
      <c r="BB302" s="4"/>
      <c r="BC302" s="4"/>
    </row>
    <row r="303" spans="23:55" x14ac:dyDescent="0.25">
      <c r="W303" s="4"/>
      <c r="X303" s="4"/>
      <c r="Y303" s="4"/>
      <c r="Z303" s="4"/>
      <c r="AA303" s="4"/>
      <c r="AB303" s="4"/>
      <c r="AC303" s="4"/>
      <c r="AD303" s="4"/>
      <c r="AE303" s="4"/>
      <c r="AF303" s="4"/>
      <c r="AH303" s="35"/>
      <c r="AI303" s="4"/>
      <c r="AJ303" s="4"/>
      <c r="AK303" s="4"/>
      <c r="AL303" s="4"/>
      <c r="AM303" s="4"/>
      <c r="AN303" s="4"/>
      <c r="AO303" s="4"/>
      <c r="AP303" s="4"/>
      <c r="AQ303" s="4"/>
      <c r="AR303" s="4"/>
      <c r="AS303" s="4"/>
      <c r="AT303" s="4"/>
      <c r="AU303" s="4"/>
      <c r="AV303" s="4"/>
      <c r="AW303" s="4"/>
      <c r="AX303" s="35"/>
      <c r="AY303" s="4"/>
      <c r="AZ303" s="4"/>
      <c r="BA303" s="4"/>
      <c r="BB303" s="4"/>
      <c r="BC303" s="4"/>
    </row>
    <row r="304" spans="23:55" x14ac:dyDescent="0.25">
      <c r="W304" s="4"/>
      <c r="X304" s="4"/>
      <c r="Y304" s="4"/>
      <c r="Z304" s="4"/>
      <c r="AA304" s="4"/>
      <c r="AB304" s="4"/>
      <c r="AC304" s="4"/>
      <c r="AD304" s="4"/>
      <c r="AE304" s="4"/>
      <c r="AF304" s="4"/>
      <c r="AH304" s="35"/>
      <c r="AI304" s="4"/>
      <c r="AJ304" s="4"/>
      <c r="AK304" s="4"/>
      <c r="AL304" s="4"/>
      <c r="AM304" s="4"/>
      <c r="AN304" s="4"/>
      <c r="AO304" s="4"/>
      <c r="AP304" s="4"/>
      <c r="AQ304" s="4"/>
      <c r="AR304" s="4"/>
      <c r="AS304" s="4"/>
      <c r="AT304" s="4"/>
      <c r="AU304" s="4"/>
      <c r="AV304" s="4"/>
      <c r="AW304" s="4"/>
      <c r="AX304" s="35"/>
      <c r="AY304" s="4"/>
      <c r="AZ304" s="4"/>
      <c r="BA304" s="4"/>
      <c r="BB304" s="4"/>
      <c r="BC304" s="4"/>
    </row>
    <row r="305" spans="23:55" x14ac:dyDescent="0.25">
      <c r="W305" s="4"/>
      <c r="X305" s="4"/>
      <c r="Y305" s="4"/>
      <c r="Z305" s="4"/>
      <c r="AA305" s="4"/>
      <c r="AB305" s="4"/>
      <c r="AC305" s="4"/>
      <c r="AD305" s="4"/>
      <c r="AE305" s="4"/>
      <c r="AF305" s="4"/>
      <c r="AH305" s="35"/>
      <c r="AI305" s="4"/>
      <c r="AJ305" s="4"/>
      <c r="AK305" s="4"/>
      <c r="AL305" s="4"/>
      <c r="AM305" s="4"/>
      <c r="AN305" s="4"/>
      <c r="AO305" s="4"/>
      <c r="AP305" s="4"/>
      <c r="AQ305" s="4"/>
      <c r="AR305" s="4"/>
      <c r="AS305" s="4"/>
      <c r="AT305" s="4"/>
      <c r="AU305" s="4"/>
      <c r="AV305" s="4"/>
      <c r="AW305" s="4"/>
      <c r="AX305" s="35"/>
      <c r="AY305" s="4"/>
      <c r="AZ305" s="4"/>
      <c r="BA305" s="4"/>
      <c r="BB305" s="4"/>
      <c r="BC305" s="4"/>
    </row>
    <row r="306" spans="23:55" x14ac:dyDescent="0.25">
      <c r="W306" s="4"/>
      <c r="X306" s="4"/>
      <c r="Y306" s="4"/>
      <c r="Z306" s="4"/>
      <c r="AA306" s="4"/>
      <c r="AB306" s="4"/>
      <c r="AC306" s="4"/>
      <c r="AD306" s="4"/>
      <c r="AE306" s="4"/>
      <c r="AF306" s="4"/>
      <c r="AH306" s="35"/>
      <c r="AI306" s="4"/>
      <c r="AJ306" s="4"/>
      <c r="AK306" s="4"/>
      <c r="AL306" s="4"/>
      <c r="AM306" s="4"/>
      <c r="AN306" s="4"/>
      <c r="AO306" s="4"/>
      <c r="AP306" s="4"/>
      <c r="AQ306" s="4"/>
      <c r="AR306" s="4"/>
      <c r="AS306" s="4"/>
      <c r="AT306" s="4"/>
      <c r="AU306" s="4"/>
      <c r="AV306" s="4"/>
      <c r="AW306" s="4"/>
      <c r="AX306" s="35"/>
      <c r="AY306" s="4"/>
      <c r="AZ306" s="4"/>
      <c r="BA306" s="4"/>
      <c r="BB306" s="4"/>
      <c r="BC306" s="4"/>
    </row>
    <row r="307" spans="23:55" x14ac:dyDescent="0.25">
      <c r="W307" s="4"/>
      <c r="X307" s="4"/>
      <c r="Y307" s="4"/>
      <c r="Z307" s="4"/>
      <c r="AA307" s="4"/>
      <c r="AB307" s="4"/>
      <c r="AC307" s="4"/>
      <c r="AD307" s="4"/>
      <c r="AE307" s="4"/>
      <c r="AF307" s="4"/>
      <c r="AH307" s="35"/>
      <c r="AI307" s="4"/>
      <c r="AJ307" s="4"/>
      <c r="AK307" s="4"/>
      <c r="AL307" s="4"/>
      <c r="AM307" s="4"/>
      <c r="AN307" s="4"/>
      <c r="AO307" s="4"/>
      <c r="AP307" s="4"/>
      <c r="AQ307" s="4"/>
      <c r="AR307" s="4"/>
      <c r="AS307" s="4"/>
      <c r="AT307" s="4"/>
      <c r="AU307" s="4"/>
      <c r="AV307" s="4"/>
      <c r="AW307" s="4"/>
      <c r="AX307" s="35"/>
      <c r="AY307" s="4"/>
      <c r="AZ307" s="4"/>
      <c r="BA307" s="4"/>
      <c r="BB307" s="4"/>
      <c r="BC307" s="4"/>
    </row>
    <row r="308" spans="23:55" x14ac:dyDescent="0.25">
      <c r="W308" s="4"/>
      <c r="X308" s="4"/>
      <c r="Y308" s="4"/>
      <c r="Z308" s="4"/>
      <c r="AA308" s="4"/>
      <c r="AB308" s="4"/>
      <c r="AC308" s="4"/>
      <c r="AD308" s="4"/>
      <c r="AE308" s="4"/>
      <c r="AF308" s="4"/>
      <c r="AH308" s="35"/>
      <c r="AI308" s="4"/>
      <c r="AJ308" s="4"/>
      <c r="AK308" s="4"/>
      <c r="AL308" s="4"/>
      <c r="AM308" s="4"/>
      <c r="AN308" s="4"/>
      <c r="AO308" s="4"/>
      <c r="AP308" s="4"/>
      <c r="AQ308" s="4"/>
      <c r="AR308" s="4"/>
      <c r="AS308" s="4"/>
      <c r="AT308" s="4"/>
      <c r="AU308" s="4"/>
      <c r="AV308" s="4"/>
      <c r="AW308" s="4"/>
      <c r="AX308" s="35"/>
      <c r="AY308" s="4"/>
      <c r="AZ308" s="4"/>
      <c r="BA308" s="4"/>
      <c r="BB308" s="4"/>
      <c r="BC308" s="4"/>
    </row>
    <row r="309" spans="23:55" x14ac:dyDescent="0.25">
      <c r="W309" s="4"/>
      <c r="X309" s="4"/>
      <c r="Y309" s="4"/>
      <c r="Z309" s="4"/>
      <c r="AA309" s="4"/>
      <c r="AB309" s="4"/>
      <c r="AC309" s="4"/>
      <c r="AD309" s="4"/>
      <c r="AE309" s="4"/>
      <c r="AF309" s="4"/>
      <c r="AH309" s="35"/>
      <c r="AI309" s="4"/>
      <c r="AJ309" s="4"/>
      <c r="AK309" s="4"/>
      <c r="AL309" s="4"/>
      <c r="AM309" s="4"/>
      <c r="AN309" s="4"/>
      <c r="AO309" s="4"/>
      <c r="AP309" s="4"/>
      <c r="AQ309" s="4"/>
      <c r="AR309" s="4"/>
      <c r="AS309" s="4"/>
      <c r="AT309" s="4"/>
      <c r="AU309" s="4"/>
      <c r="AV309" s="4"/>
      <c r="AW309" s="4"/>
      <c r="AX309" s="35"/>
      <c r="AY309" s="4"/>
      <c r="AZ309" s="4"/>
      <c r="BA309" s="4"/>
      <c r="BB309" s="4"/>
      <c r="BC309" s="4"/>
    </row>
    <row r="310" spans="23:55" x14ac:dyDescent="0.25">
      <c r="W310" s="4"/>
      <c r="X310" s="4"/>
      <c r="Y310" s="4"/>
      <c r="Z310" s="4"/>
      <c r="AA310" s="4"/>
      <c r="AB310" s="4"/>
      <c r="AC310" s="4"/>
      <c r="AD310" s="4"/>
      <c r="AE310" s="4"/>
      <c r="AF310" s="4"/>
      <c r="AH310" s="35"/>
      <c r="AI310" s="4"/>
      <c r="AJ310" s="4"/>
      <c r="AK310" s="4"/>
      <c r="AL310" s="4"/>
      <c r="AM310" s="4"/>
      <c r="AN310" s="4"/>
      <c r="AO310" s="4"/>
      <c r="AP310" s="4"/>
      <c r="AQ310" s="4"/>
      <c r="AR310" s="4"/>
      <c r="AS310" s="4"/>
      <c r="AT310" s="4"/>
      <c r="AU310" s="4"/>
      <c r="AV310" s="4"/>
      <c r="AW310" s="4"/>
      <c r="AX310" s="35"/>
      <c r="AY310" s="4"/>
      <c r="AZ310" s="4"/>
      <c r="BA310" s="4"/>
      <c r="BB310" s="4"/>
      <c r="BC310" s="4"/>
    </row>
    <row r="311" spans="23:55" x14ac:dyDescent="0.25">
      <c r="W311" s="4"/>
      <c r="X311" s="4"/>
      <c r="Y311" s="4"/>
      <c r="Z311" s="4"/>
      <c r="AA311" s="4"/>
      <c r="AB311" s="4"/>
      <c r="AC311" s="4"/>
      <c r="AD311" s="4"/>
      <c r="AE311" s="4"/>
      <c r="AF311" s="4"/>
      <c r="AH311" s="35"/>
      <c r="AI311" s="4"/>
      <c r="AJ311" s="4"/>
      <c r="AK311" s="4"/>
      <c r="AL311" s="4"/>
      <c r="AM311" s="4"/>
      <c r="AN311" s="4"/>
      <c r="AO311" s="4"/>
      <c r="AP311" s="4"/>
      <c r="AQ311" s="4"/>
      <c r="AR311" s="4"/>
      <c r="AS311" s="4"/>
      <c r="AT311" s="4"/>
      <c r="AU311" s="4"/>
      <c r="AV311" s="4"/>
      <c r="AW311" s="4"/>
      <c r="AX311" s="35"/>
      <c r="AY311" s="4"/>
      <c r="AZ311" s="4"/>
      <c r="BA311" s="4"/>
      <c r="BB311" s="4"/>
      <c r="BC311" s="4"/>
    </row>
    <row r="312" spans="23:55" x14ac:dyDescent="0.25">
      <c r="W312" s="4"/>
      <c r="X312" s="4"/>
      <c r="Y312" s="4"/>
      <c r="Z312" s="4"/>
      <c r="AA312" s="4"/>
      <c r="AB312" s="4"/>
      <c r="AC312" s="4"/>
      <c r="AD312" s="4"/>
      <c r="AE312" s="4"/>
      <c r="AF312" s="4"/>
      <c r="AH312" s="35"/>
      <c r="AI312" s="4"/>
      <c r="AJ312" s="4"/>
      <c r="AK312" s="4"/>
      <c r="AL312" s="4"/>
      <c r="AM312" s="4"/>
      <c r="AN312" s="4"/>
      <c r="AO312" s="4"/>
      <c r="AP312" s="4"/>
      <c r="AQ312" s="4"/>
      <c r="AR312" s="4"/>
      <c r="AS312" s="4"/>
      <c r="AT312" s="4"/>
      <c r="AU312" s="4"/>
      <c r="AV312" s="4"/>
      <c r="AW312" s="4"/>
      <c r="AX312" s="35"/>
      <c r="AY312" s="4"/>
      <c r="AZ312" s="4"/>
      <c r="BA312" s="4"/>
      <c r="BB312" s="4"/>
      <c r="BC312" s="4"/>
    </row>
    <row r="313" spans="23:55" x14ac:dyDescent="0.25">
      <c r="W313" s="4"/>
      <c r="X313" s="4"/>
      <c r="Y313" s="4"/>
      <c r="Z313" s="4"/>
      <c r="AA313" s="4"/>
      <c r="AB313" s="4"/>
      <c r="AC313" s="4"/>
      <c r="AD313" s="4"/>
      <c r="AE313" s="4"/>
      <c r="AF313" s="4"/>
      <c r="AH313" s="35"/>
      <c r="AI313" s="4"/>
      <c r="AJ313" s="4"/>
      <c r="AK313" s="4"/>
      <c r="AL313" s="4"/>
      <c r="AM313" s="4"/>
      <c r="AN313" s="4"/>
      <c r="AO313" s="4"/>
      <c r="AP313" s="4"/>
      <c r="AQ313" s="4"/>
      <c r="AR313" s="4"/>
      <c r="AS313" s="4"/>
      <c r="AT313" s="4"/>
      <c r="AU313" s="4"/>
      <c r="AV313" s="4"/>
      <c r="AW313" s="4"/>
      <c r="AX313" s="35"/>
      <c r="AY313" s="4"/>
      <c r="AZ313" s="4"/>
      <c r="BA313" s="4"/>
      <c r="BB313" s="4"/>
      <c r="BC313" s="4"/>
    </row>
    <row r="314" spans="23:55" x14ac:dyDescent="0.25">
      <c r="W314" s="4"/>
      <c r="X314" s="4"/>
      <c r="Y314" s="4"/>
      <c r="Z314" s="4"/>
      <c r="AA314" s="4"/>
      <c r="AB314" s="4"/>
      <c r="AC314" s="4"/>
      <c r="AD314" s="4"/>
      <c r="AE314" s="4"/>
      <c r="AF314" s="4"/>
      <c r="AH314" s="35"/>
      <c r="AI314" s="4"/>
      <c r="AJ314" s="4"/>
      <c r="AK314" s="4"/>
      <c r="AL314" s="4"/>
      <c r="AM314" s="4"/>
      <c r="AN314" s="4"/>
      <c r="AO314" s="4"/>
      <c r="AP314" s="4"/>
      <c r="AQ314" s="4"/>
      <c r="AR314" s="4"/>
      <c r="AS314" s="4"/>
      <c r="AT314" s="4"/>
      <c r="AU314" s="4"/>
      <c r="AV314" s="4"/>
      <c r="AW314" s="4"/>
      <c r="AX314" s="35"/>
      <c r="AY314" s="4"/>
      <c r="AZ314" s="4"/>
      <c r="BA314" s="4"/>
      <c r="BB314" s="4"/>
      <c r="BC314" s="4"/>
    </row>
    <row r="315" spans="23:55" x14ac:dyDescent="0.25">
      <c r="W315" s="4"/>
      <c r="X315" s="4"/>
      <c r="Y315" s="4"/>
      <c r="Z315" s="4"/>
      <c r="AA315" s="4"/>
      <c r="AB315" s="4"/>
      <c r="AC315" s="4"/>
      <c r="AD315" s="4"/>
      <c r="AE315" s="4"/>
      <c r="AF315" s="4"/>
      <c r="AH315" s="35"/>
      <c r="AI315" s="4"/>
      <c r="AJ315" s="4"/>
      <c r="AK315" s="4"/>
      <c r="AL315" s="4"/>
      <c r="AM315" s="4"/>
      <c r="AN315" s="4"/>
      <c r="AO315" s="4"/>
      <c r="AP315" s="4"/>
      <c r="AQ315" s="4"/>
      <c r="AR315" s="4"/>
      <c r="AS315" s="4"/>
      <c r="AT315" s="4"/>
      <c r="AU315" s="4"/>
      <c r="AV315" s="4"/>
      <c r="AW315" s="4"/>
      <c r="AX315" s="35"/>
      <c r="AY315" s="4"/>
      <c r="AZ315" s="4"/>
      <c r="BA315" s="4"/>
      <c r="BB315" s="4"/>
      <c r="BC315" s="4"/>
    </row>
    <row r="316" spans="23:55" x14ac:dyDescent="0.25">
      <c r="W316" s="4"/>
      <c r="X316" s="4"/>
      <c r="Y316" s="4"/>
      <c r="Z316" s="4"/>
      <c r="AA316" s="4"/>
      <c r="AB316" s="4"/>
      <c r="AC316" s="4"/>
      <c r="AD316" s="4"/>
      <c r="AE316" s="4"/>
      <c r="AF316" s="4"/>
      <c r="AH316" s="35"/>
      <c r="AI316" s="4"/>
      <c r="AJ316" s="4"/>
      <c r="AK316" s="4"/>
      <c r="AL316" s="4"/>
      <c r="AM316" s="4"/>
      <c r="AN316" s="4"/>
      <c r="AO316" s="4"/>
      <c r="AP316" s="4"/>
      <c r="AQ316" s="4"/>
      <c r="AR316" s="4"/>
      <c r="AS316" s="4"/>
      <c r="AT316" s="4"/>
      <c r="AU316" s="4"/>
      <c r="AV316" s="4"/>
      <c r="AW316" s="4"/>
      <c r="AX316" s="35"/>
      <c r="AY316" s="4"/>
      <c r="AZ316" s="4"/>
      <c r="BA316" s="4"/>
      <c r="BB316" s="4"/>
      <c r="BC316" s="4"/>
    </row>
    <row r="317" spans="23:55" x14ac:dyDescent="0.25">
      <c r="W317" s="4"/>
      <c r="X317" s="4"/>
      <c r="Y317" s="4"/>
      <c r="Z317" s="4"/>
      <c r="AA317" s="4"/>
      <c r="AB317" s="4"/>
      <c r="AC317" s="4"/>
      <c r="AD317" s="4"/>
      <c r="AE317" s="4"/>
      <c r="AF317" s="4"/>
      <c r="AH317" s="35"/>
      <c r="AI317" s="4"/>
      <c r="AJ317" s="4"/>
      <c r="AK317" s="4"/>
      <c r="AL317" s="4"/>
      <c r="AM317" s="4"/>
      <c r="AN317" s="4"/>
      <c r="AO317" s="4"/>
      <c r="AP317" s="4"/>
      <c r="AQ317" s="4"/>
      <c r="AR317" s="4"/>
      <c r="AS317" s="4"/>
      <c r="AT317" s="4"/>
      <c r="AU317" s="4"/>
      <c r="AV317" s="4"/>
      <c r="AW317" s="4"/>
      <c r="AX317" s="35"/>
      <c r="AY317" s="4"/>
      <c r="AZ317" s="4"/>
      <c r="BA317" s="4"/>
      <c r="BB317" s="4"/>
      <c r="BC317" s="4"/>
    </row>
    <row r="318" spans="23:55" x14ac:dyDescent="0.25">
      <c r="W318" s="4"/>
      <c r="X318" s="4"/>
      <c r="Y318" s="4"/>
      <c r="Z318" s="4"/>
      <c r="AA318" s="4"/>
      <c r="AB318" s="4"/>
      <c r="AC318" s="4"/>
      <c r="AD318" s="4"/>
      <c r="AE318" s="4"/>
      <c r="AF318" s="4"/>
      <c r="AH318" s="35"/>
      <c r="AI318" s="4"/>
      <c r="AJ318" s="4"/>
      <c r="AK318" s="4"/>
      <c r="AL318" s="4"/>
      <c r="AM318" s="4"/>
      <c r="AN318" s="4"/>
      <c r="AO318" s="4"/>
      <c r="AP318" s="4"/>
      <c r="AQ318" s="4"/>
      <c r="AR318" s="4"/>
      <c r="AS318" s="4"/>
      <c r="AT318" s="4"/>
      <c r="AU318" s="4"/>
      <c r="AV318" s="4"/>
      <c r="AW318" s="4"/>
      <c r="AX318" s="35"/>
      <c r="AY318" s="4"/>
      <c r="AZ318" s="4"/>
      <c r="BA318" s="4"/>
      <c r="BB318" s="4"/>
      <c r="BC318" s="4"/>
    </row>
    <row r="319" spans="23:55" x14ac:dyDescent="0.25">
      <c r="W319" s="4"/>
      <c r="X319" s="4"/>
      <c r="Y319" s="4"/>
      <c r="Z319" s="4"/>
      <c r="AA319" s="4"/>
      <c r="AB319" s="4"/>
      <c r="AC319" s="4"/>
      <c r="AD319" s="4"/>
      <c r="AE319" s="4"/>
      <c r="AF319" s="4"/>
      <c r="AH319" s="35"/>
      <c r="AI319" s="4"/>
      <c r="AJ319" s="4"/>
      <c r="AK319" s="4"/>
      <c r="AL319" s="4"/>
      <c r="AM319" s="4"/>
      <c r="AN319" s="4"/>
      <c r="AO319" s="4"/>
      <c r="AP319" s="4"/>
      <c r="AQ319" s="4"/>
      <c r="AR319" s="4"/>
      <c r="AS319" s="4"/>
      <c r="AT319" s="4"/>
      <c r="AU319" s="4"/>
      <c r="AV319" s="4"/>
      <c r="AW319" s="4"/>
      <c r="AX319" s="35"/>
      <c r="AY319" s="4"/>
      <c r="AZ319" s="4"/>
      <c r="BA319" s="4"/>
      <c r="BB319" s="4"/>
      <c r="BC319" s="4"/>
    </row>
    <row r="320" spans="23:55" x14ac:dyDescent="0.25">
      <c r="W320" s="4"/>
      <c r="X320" s="4"/>
      <c r="Y320" s="4"/>
      <c r="Z320" s="4"/>
      <c r="AA320" s="4"/>
      <c r="AB320" s="4"/>
      <c r="AC320" s="4"/>
      <c r="AD320" s="4"/>
      <c r="AE320" s="4"/>
      <c r="AF320" s="4"/>
      <c r="AH320" s="35"/>
      <c r="AI320" s="4"/>
      <c r="AJ320" s="4"/>
      <c r="AK320" s="4"/>
      <c r="AL320" s="4"/>
      <c r="AM320" s="4"/>
      <c r="AN320" s="4"/>
      <c r="AO320" s="4"/>
      <c r="AP320" s="4"/>
      <c r="AQ320" s="4"/>
      <c r="AR320" s="4"/>
      <c r="AS320" s="4"/>
      <c r="AT320" s="4"/>
      <c r="AU320" s="4"/>
      <c r="AV320" s="4"/>
      <c r="AW320" s="4"/>
      <c r="AX320" s="35"/>
      <c r="AY320" s="4"/>
      <c r="AZ320" s="4"/>
      <c r="BA320" s="4"/>
      <c r="BB320" s="4"/>
      <c r="BC320" s="4"/>
    </row>
    <row r="321" spans="23:55" x14ac:dyDescent="0.25">
      <c r="W321" s="4"/>
      <c r="X321" s="4"/>
      <c r="Y321" s="4"/>
      <c r="Z321" s="4"/>
      <c r="AA321" s="4"/>
      <c r="AB321" s="4"/>
      <c r="AC321" s="4"/>
      <c r="AD321" s="4"/>
      <c r="AE321" s="4"/>
      <c r="AF321" s="4"/>
      <c r="AH321" s="35"/>
      <c r="AI321" s="4"/>
      <c r="AJ321" s="4"/>
      <c r="AK321" s="4"/>
      <c r="AL321" s="4"/>
      <c r="AM321" s="4"/>
      <c r="AN321" s="4"/>
      <c r="AO321" s="4"/>
      <c r="AP321" s="4"/>
      <c r="AQ321" s="4"/>
      <c r="AR321" s="4"/>
      <c r="AS321" s="4"/>
      <c r="AT321" s="4"/>
      <c r="AU321" s="4"/>
      <c r="AV321" s="4"/>
      <c r="AW321" s="4"/>
      <c r="AX321" s="35"/>
      <c r="AY321" s="4"/>
      <c r="AZ321" s="4"/>
      <c r="BA321" s="4"/>
      <c r="BB321" s="4"/>
      <c r="BC321" s="4"/>
    </row>
    <row r="322" spans="23:55" x14ac:dyDescent="0.25">
      <c r="W322" s="4"/>
      <c r="X322" s="4"/>
      <c r="Y322" s="4"/>
      <c r="Z322" s="4"/>
      <c r="AA322" s="4"/>
      <c r="AB322" s="4"/>
      <c r="AC322" s="4"/>
      <c r="AD322" s="4"/>
      <c r="AE322" s="4"/>
      <c r="AF322" s="4"/>
      <c r="AH322" s="35"/>
      <c r="AI322" s="4"/>
      <c r="AJ322" s="4"/>
      <c r="AK322" s="4"/>
      <c r="AL322" s="4"/>
      <c r="AM322" s="4"/>
      <c r="AN322" s="4"/>
      <c r="AO322" s="4"/>
      <c r="AP322" s="4"/>
      <c r="AQ322" s="4"/>
      <c r="AR322" s="4"/>
      <c r="AS322" s="4"/>
      <c r="AT322" s="4"/>
      <c r="AU322" s="4"/>
      <c r="AV322" s="4"/>
      <c r="AW322" s="4"/>
      <c r="AX322" s="35"/>
      <c r="AY322" s="4"/>
      <c r="AZ322" s="4"/>
      <c r="BA322" s="4"/>
      <c r="BB322" s="4"/>
      <c r="BC322" s="4"/>
    </row>
    <row r="323" spans="23:55" x14ac:dyDescent="0.25">
      <c r="W323" s="4"/>
      <c r="X323" s="4"/>
      <c r="Y323" s="4"/>
      <c r="Z323" s="4"/>
      <c r="AA323" s="4"/>
      <c r="AB323" s="4"/>
      <c r="AC323" s="4"/>
      <c r="AD323" s="4"/>
      <c r="AE323" s="4"/>
      <c r="AF323" s="4"/>
      <c r="AH323" s="35"/>
      <c r="AI323" s="4"/>
      <c r="AJ323" s="4"/>
      <c r="AK323" s="4"/>
      <c r="AL323" s="4"/>
      <c r="AM323" s="4"/>
      <c r="AN323" s="4"/>
      <c r="AO323" s="4"/>
      <c r="AP323" s="4"/>
      <c r="AQ323" s="4"/>
      <c r="AR323" s="4"/>
      <c r="AS323" s="4"/>
      <c r="AT323" s="4"/>
      <c r="AU323" s="4"/>
      <c r="AV323" s="4"/>
      <c r="AW323" s="4"/>
      <c r="AX323" s="35"/>
      <c r="AY323" s="4"/>
      <c r="AZ323" s="4"/>
      <c r="BA323" s="4"/>
      <c r="BB323" s="4"/>
      <c r="BC323" s="4"/>
    </row>
    <row r="324" spans="23:55" x14ac:dyDescent="0.25">
      <c r="W324" s="4"/>
      <c r="X324" s="4"/>
      <c r="Y324" s="4"/>
      <c r="Z324" s="4"/>
      <c r="AA324" s="4"/>
      <c r="AB324" s="4"/>
      <c r="AC324" s="4"/>
      <c r="AD324" s="4"/>
      <c r="AE324" s="4"/>
      <c r="AF324" s="4"/>
      <c r="AH324" s="35"/>
      <c r="AI324" s="4"/>
      <c r="AJ324" s="4"/>
      <c r="AK324" s="4"/>
      <c r="AL324" s="4"/>
      <c r="AM324" s="4"/>
      <c r="AN324" s="4"/>
      <c r="AO324" s="4"/>
      <c r="AP324" s="4"/>
      <c r="AQ324" s="4"/>
      <c r="AR324" s="4"/>
      <c r="AS324" s="4"/>
      <c r="AT324" s="4"/>
      <c r="AU324" s="4"/>
      <c r="AV324" s="4"/>
      <c r="AW324" s="4"/>
      <c r="AX324" s="35"/>
      <c r="AY324" s="4"/>
      <c r="AZ324" s="4"/>
      <c r="BA324" s="4"/>
      <c r="BB324" s="4"/>
      <c r="BC324" s="4"/>
    </row>
    <row r="325" spans="23:55" x14ac:dyDescent="0.25">
      <c r="W325" s="4"/>
      <c r="X325" s="4"/>
      <c r="Y325" s="4"/>
      <c r="Z325" s="4"/>
      <c r="AA325" s="4"/>
      <c r="AB325" s="4"/>
      <c r="AC325" s="4"/>
      <c r="AD325" s="4"/>
      <c r="AE325" s="4"/>
      <c r="AF325" s="4"/>
      <c r="AH325" s="35"/>
      <c r="AI325" s="4"/>
      <c r="AJ325" s="4"/>
      <c r="AK325" s="4"/>
      <c r="AL325" s="4"/>
      <c r="AM325" s="4"/>
      <c r="AN325" s="4"/>
      <c r="AO325" s="4"/>
      <c r="AP325" s="4"/>
      <c r="AQ325" s="4"/>
      <c r="AR325" s="4"/>
      <c r="AS325" s="4"/>
      <c r="AT325" s="4"/>
      <c r="AU325" s="4"/>
      <c r="AV325" s="4"/>
      <c r="AW325" s="4"/>
      <c r="AX325" s="35"/>
      <c r="AY325" s="4"/>
      <c r="AZ325" s="4"/>
      <c r="BA325" s="4"/>
      <c r="BB325" s="4"/>
      <c r="BC325" s="4"/>
    </row>
    <row r="326" spans="23:55" x14ac:dyDescent="0.25">
      <c r="W326" s="4"/>
      <c r="X326" s="4"/>
      <c r="Y326" s="4"/>
      <c r="Z326" s="4"/>
      <c r="AA326" s="4"/>
      <c r="AB326" s="4"/>
      <c r="AC326" s="4"/>
      <c r="AD326" s="4"/>
      <c r="AE326" s="4"/>
      <c r="AF326" s="4"/>
      <c r="AH326" s="35"/>
      <c r="AI326" s="4"/>
      <c r="AJ326" s="4"/>
      <c r="AK326" s="4"/>
      <c r="AL326" s="4"/>
      <c r="AM326" s="4"/>
      <c r="AN326" s="4"/>
      <c r="AO326" s="4"/>
      <c r="AP326" s="4"/>
      <c r="AQ326" s="4"/>
      <c r="AR326" s="4"/>
      <c r="AS326" s="4"/>
      <c r="AT326" s="4"/>
      <c r="AU326" s="4"/>
      <c r="AV326" s="4"/>
      <c r="AW326" s="4"/>
      <c r="AX326" s="35"/>
      <c r="AY326" s="4"/>
      <c r="AZ326" s="4"/>
      <c r="BA326" s="4"/>
      <c r="BB326" s="4"/>
      <c r="BC326" s="4"/>
    </row>
    <row r="327" spans="23:55" x14ac:dyDescent="0.25">
      <c r="W327" s="4"/>
      <c r="X327" s="4"/>
      <c r="Y327" s="4"/>
      <c r="Z327" s="4"/>
      <c r="AA327" s="4"/>
      <c r="AB327" s="4"/>
      <c r="AC327" s="4"/>
      <c r="AD327" s="4"/>
      <c r="AE327" s="4"/>
      <c r="AF327" s="4"/>
      <c r="AH327" s="35"/>
      <c r="AI327" s="4"/>
      <c r="AJ327" s="4"/>
      <c r="AK327" s="4"/>
      <c r="AL327" s="4"/>
      <c r="AM327" s="4"/>
      <c r="AN327" s="4"/>
      <c r="AO327" s="4"/>
      <c r="AP327" s="4"/>
      <c r="AQ327" s="4"/>
      <c r="AR327" s="4"/>
      <c r="AS327" s="4"/>
      <c r="AT327" s="4"/>
      <c r="AU327" s="4"/>
      <c r="AV327" s="4"/>
      <c r="AW327" s="4"/>
      <c r="AX327" s="35"/>
      <c r="AY327" s="4"/>
      <c r="AZ327" s="4"/>
      <c r="BA327" s="4"/>
      <c r="BB327" s="4"/>
      <c r="BC327" s="4"/>
    </row>
    <row r="328" spans="23:55" x14ac:dyDescent="0.25">
      <c r="W328" s="4"/>
      <c r="X328" s="4"/>
      <c r="Y328" s="4"/>
      <c r="Z328" s="4"/>
      <c r="AA328" s="4"/>
      <c r="AB328" s="4"/>
      <c r="AC328" s="4"/>
      <c r="AD328" s="4"/>
      <c r="AE328" s="4"/>
      <c r="AF328" s="4"/>
      <c r="AH328" s="35"/>
      <c r="AI328" s="4"/>
      <c r="AJ328" s="4"/>
      <c r="AK328" s="4"/>
      <c r="AL328" s="4"/>
      <c r="AM328" s="4"/>
      <c r="AN328" s="4"/>
      <c r="AO328" s="4"/>
      <c r="AP328" s="4"/>
      <c r="AQ328" s="4"/>
      <c r="AR328" s="4"/>
      <c r="AS328" s="4"/>
      <c r="AT328" s="4"/>
      <c r="AU328" s="4"/>
      <c r="AV328" s="4"/>
      <c r="AW328" s="4"/>
      <c r="AX328" s="35"/>
      <c r="AY328" s="4"/>
      <c r="AZ328" s="4"/>
      <c r="BA328" s="4"/>
      <c r="BB328" s="4"/>
      <c r="BC328" s="4"/>
    </row>
    <row r="329" spans="23:55" x14ac:dyDescent="0.25">
      <c r="W329" s="4"/>
      <c r="X329" s="4"/>
      <c r="Y329" s="4"/>
      <c r="Z329" s="4"/>
      <c r="AA329" s="4"/>
      <c r="AB329" s="4"/>
      <c r="AC329" s="4"/>
      <c r="AD329" s="4"/>
      <c r="AE329" s="4"/>
      <c r="AF329" s="4"/>
      <c r="AH329" s="35"/>
      <c r="AI329" s="4"/>
      <c r="AJ329" s="4"/>
      <c r="AK329" s="4"/>
      <c r="AL329" s="4"/>
      <c r="AM329" s="4"/>
      <c r="AN329" s="4"/>
      <c r="AO329" s="4"/>
      <c r="AP329" s="4"/>
      <c r="AQ329" s="4"/>
      <c r="AR329" s="4"/>
      <c r="AS329" s="4"/>
      <c r="AT329" s="4"/>
      <c r="AU329" s="4"/>
      <c r="AV329" s="4"/>
      <c r="AW329" s="4"/>
      <c r="AX329" s="35"/>
      <c r="AY329" s="4"/>
      <c r="AZ329" s="4"/>
      <c r="BA329" s="4"/>
      <c r="BB329" s="4"/>
      <c r="BC329" s="4"/>
    </row>
    <row r="330" spans="23:55" x14ac:dyDescent="0.25">
      <c r="W330" s="4"/>
      <c r="X330" s="4"/>
      <c r="Y330" s="4"/>
      <c r="Z330" s="4"/>
      <c r="AA330" s="4"/>
      <c r="AB330" s="4"/>
      <c r="AC330" s="4"/>
      <c r="AD330" s="4"/>
      <c r="AE330" s="4"/>
      <c r="AF330" s="4"/>
      <c r="AH330" s="35"/>
      <c r="AI330" s="4"/>
      <c r="AJ330" s="4"/>
      <c r="AK330" s="4"/>
      <c r="AL330" s="4"/>
      <c r="AM330" s="4"/>
      <c r="AN330" s="4"/>
      <c r="AO330" s="4"/>
      <c r="AP330" s="4"/>
      <c r="AQ330" s="4"/>
      <c r="AR330" s="4"/>
      <c r="AS330" s="4"/>
      <c r="AT330" s="4"/>
      <c r="AU330" s="4"/>
      <c r="AV330" s="4"/>
      <c r="AW330" s="4"/>
      <c r="AX330" s="35"/>
      <c r="AY330" s="4"/>
      <c r="AZ330" s="4"/>
      <c r="BA330" s="4"/>
      <c r="BB330" s="4"/>
      <c r="BC330" s="4"/>
    </row>
    <row r="331" spans="23:55" x14ac:dyDescent="0.25">
      <c r="W331" s="4"/>
      <c r="X331" s="4"/>
      <c r="Y331" s="4"/>
      <c r="Z331" s="4"/>
      <c r="AA331" s="4"/>
      <c r="AB331" s="4"/>
      <c r="AC331" s="4"/>
      <c r="AD331" s="4"/>
      <c r="AE331" s="4"/>
      <c r="AF331" s="4"/>
      <c r="AH331" s="35"/>
      <c r="AI331" s="4"/>
      <c r="AJ331" s="4"/>
      <c r="AK331" s="4"/>
      <c r="AL331" s="4"/>
      <c r="AM331" s="4"/>
      <c r="AN331" s="4"/>
      <c r="AO331" s="4"/>
      <c r="AP331" s="4"/>
      <c r="AQ331" s="4"/>
      <c r="AR331" s="4"/>
      <c r="AS331" s="4"/>
      <c r="AT331" s="4"/>
      <c r="AU331" s="4"/>
      <c r="AV331" s="4"/>
      <c r="AW331" s="4"/>
      <c r="AX331" s="35"/>
      <c r="AY331" s="4"/>
      <c r="AZ331" s="4"/>
      <c r="BA331" s="4"/>
      <c r="BB331" s="4"/>
      <c r="BC331" s="4"/>
    </row>
    <row r="332" spans="23:55" x14ac:dyDescent="0.25">
      <c r="W332" s="4"/>
      <c r="X332" s="4"/>
      <c r="Y332" s="4"/>
      <c r="Z332" s="4"/>
      <c r="AA332" s="4"/>
      <c r="AB332" s="4"/>
      <c r="AC332" s="4"/>
      <c r="AD332" s="4"/>
      <c r="AE332" s="4"/>
      <c r="AF332" s="4"/>
      <c r="AH332" s="35"/>
      <c r="AI332" s="4"/>
      <c r="AJ332" s="4"/>
      <c r="AK332" s="4"/>
      <c r="AL332" s="4"/>
      <c r="AM332" s="4"/>
      <c r="AN332" s="4"/>
      <c r="AO332" s="4"/>
      <c r="AP332" s="4"/>
      <c r="AQ332" s="4"/>
      <c r="AR332" s="4"/>
      <c r="AS332" s="4"/>
      <c r="AT332" s="4"/>
      <c r="AU332" s="4"/>
      <c r="AV332" s="4"/>
      <c r="AW332" s="4"/>
      <c r="AX332" s="35"/>
      <c r="AY332" s="4"/>
      <c r="AZ332" s="4"/>
      <c r="BA332" s="4"/>
      <c r="BB332" s="4"/>
      <c r="BC332" s="4"/>
    </row>
    <row r="333" spans="23:55" x14ac:dyDescent="0.25">
      <c r="W333" s="4"/>
      <c r="X333" s="4"/>
      <c r="Y333" s="4"/>
      <c r="Z333" s="4"/>
      <c r="AA333" s="4"/>
      <c r="AB333" s="4"/>
      <c r="AC333" s="4"/>
      <c r="AD333" s="4"/>
      <c r="AE333" s="4"/>
      <c r="AF333" s="4"/>
      <c r="AH333" s="35"/>
      <c r="AI333" s="4"/>
      <c r="AJ333" s="4"/>
      <c r="AK333" s="4"/>
      <c r="AL333" s="4"/>
      <c r="AM333" s="4"/>
      <c r="AN333" s="4"/>
      <c r="AO333" s="4"/>
      <c r="AP333" s="4"/>
      <c r="AQ333" s="4"/>
      <c r="AR333" s="4"/>
      <c r="AS333" s="4"/>
      <c r="AT333" s="4"/>
      <c r="AU333" s="4"/>
      <c r="AV333" s="4"/>
      <c r="AW333" s="4"/>
      <c r="AX333" s="35"/>
      <c r="AY333" s="4"/>
      <c r="AZ333" s="4"/>
      <c r="BA333" s="4"/>
      <c r="BB333" s="4"/>
      <c r="BC333" s="4"/>
    </row>
    <row r="334" spans="23:55" x14ac:dyDescent="0.25">
      <c r="W334" s="4"/>
      <c r="X334" s="4"/>
      <c r="Y334" s="4"/>
      <c r="Z334" s="4"/>
      <c r="AA334" s="4"/>
      <c r="AB334" s="4"/>
      <c r="AC334" s="4"/>
      <c r="AD334" s="4"/>
      <c r="AE334" s="4"/>
      <c r="AF334" s="4"/>
      <c r="AH334" s="35"/>
      <c r="AI334" s="4"/>
      <c r="AJ334" s="4"/>
      <c r="AK334" s="4"/>
      <c r="AL334" s="4"/>
      <c r="AM334" s="4"/>
      <c r="AN334" s="4"/>
      <c r="AO334" s="4"/>
      <c r="AP334" s="4"/>
      <c r="AQ334" s="4"/>
      <c r="AR334" s="4"/>
      <c r="AS334" s="4"/>
      <c r="AT334" s="4"/>
      <c r="AU334" s="4"/>
      <c r="AV334" s="4"/>
      <c r="AW334" s="4"/>
      <c r="AX334" s="35"/>
      <c r="AY334" s="4"/>
      <c r="AZ334" s="4"/>
      <c r="BA334" s="4"/>
      <c r="BB334" s="4"/>
      <c r="BC334" s="4"/>
    </row>
    <row r="335" spans="23:55" x14ac:dyDescent="0.25">
      <c r="W335" s="4"/>
      <c r="X335" s="4"/>
      <c r="Y335" s="4"/>
      <c r="Z335" s="4"/>
      <c r="AA335" s="4"/>
      <c r="AB335" s="4"/>
      <c r="AC335" s="4"/>
      <c r="AD335" s="4"/>
      <c r="AE335" s="4"/>
      <c r="AF335" s="4"/>
      <c r="AH335" s="35"/>
      <c r="AI335" s="4"/>
      <c r="AJ335" s="4"/>
      <c r="AK335" s="4"/>
      <c r="AL335" s="4"/>
      <c r="AM335" s="4"/>
      <c r="AN335" s="4"/>
      <c r="AO335" s="4"/>
      <c r="AP335" s="4"/>
      <c r="AQ335" s="4"/>
      <c r="AR335" s="4"/>
      <c r="AS335" s="4"/>
      <c r="AT335" s="4"/>
      <c r="AU335" s="4"/>
      <c r="AV335" s="4"/>
      <c r="AW335" s="4"/>
      <c r="AX335" s="35"/>
      <c r="AY335" s="4"/>
      <c r="AZ335" s="4"/>
      <c r="BA335" s="4"/>
      <c r="BB335" s="4"/>
      <c r="BC335" s="4"/>
    </row>
    <row r="336" spans="23:55" x14ac:dyDescent="0.25">
      <c r="W336" s="4"/>
      <c r="X336" s="4"/>
      <c r="Y336" s="4"/>
      <c r="Z336" s="4"/>
      <c r="AA336" s="4"/>
      <c r="AB336" s="4"/>
      <c r="AC336" s="4"/>
      <c r="AD336" s="4"/>
      <c r="AE336" s="4"/>
      <c r="AF336" s="4"/>
      <c r="AH336" s="35"/>
      <c r="AI336" s="4"/>
      <c r="AJ336" s="4"/>
      <c r="AK336" s="4"/>
      <c r="AL336" s="4"/>
      <c r="AM336" s="4"/>
      <c r="AN336" s="4"/>
      <c r="AO336" s="4"/>
      <c r="AP336" s="4"/>
      <c r="AQ336" s="4"/>
      <c r="AR336" s="4"/>
      <c r="AS336" s="4"/>
      <c r="AT336" s="4"/>
      <c r="AU336" s="4"/>
      <c r="AV336" s="4"/>
      <c r="AW336" s="4"/>
      <c r="AX336" s="35"/>
      <c r="AY336" s="4"/>
      <c r="AZ336" s="4"/>
      <c r="BA336" s="4"/>
      <c r="BB336" s="4"/>
      <c r="BC336" s="4"/>
    </row>
    <row r="337" spans="23:55" x14ac:dyDescent="0.25">
      <c r="W337" s="4"/>
      <c r="X337" s="4"/>
      <c r="Y337" s="4"/>
      <c r="Z337" s="4"/>
      <c r="AA337" s="4"/>
      <c r="AB337" s="4"/>
      <c r="AC337" s="4"/>
      <c r="AD337" s="4"/>
      <c r="AE337" s="4"/>
      <c r="AF337" s="4"/>
      <c r="AH337" s="35"/>
      <c r="AI337" s="4"/>
      <c r="AJ337" s="4"/>
      <c r="AK337" s="4"/>
      <c r="AL337" s="4"/>
      <c r="AM337" s="4"/>
      <c r="AN337" s="4"/>
      <c r="AO337" s="4"/>
      <c r="AP337" s="4"/>
      <c r="AQ337" s="4"/>
      <c r="AR337" s="4"/>
      <c r="AS337" s="4"/>
      <c r="AT337" s="4"/>
      <c r="AU337" s="4"/>
      <c r="AV337" s="4"/>
      <c r="AW337" s="4"/>
      <c r="AX337" s="35"/>
      <c r="AY337" s="4"/>
      <c r="AZ337" s="4"/>
      <c r="BA337" s="4"/>
      <c r="BB337" s="4"/>
      <c r="BC337" s="4"/>
    </row>
    <row r="338" spans="23:55" x14ac:dyDescent="0.25">
      <c r="W338" s="4"/>
      <c r="X338" s="4"/>
      <c r="Y338" s="4"/>
      <c r="Z338" s="4"/>
      <c r="AA338" s="4"/>
      <c r="AB338" s="4"/>
      <c r="AC338" s="4"/>
      <c r="AD338" s="4"/>
      <c r="AE338" s="4"/>
      <c r="AF338" s="4"/>
      <c r="AH338" s="35"/>
      <c r="AI338" s="4"/>
      <c r="AJ338" s="4"/>
      <c r="AK338" s="4"/>
      <c r="AL338" s="4"/>
      <c r="AM338" s="4"/>
      <c r="AN338" s="4"/>
      <c r="AO338" s="4"/>
      <c r="AP338" s="4"/>
      <c r="AQ338" s="4"/>
      <c r="AR338" s="4"/>
      <c r="AS338" s="4"/>
      <c r="AT338" s="4"/>
      <c r="AU338" s="4"/>
      <c r="AV338" s="4"/>
      <c r="AW338" s="4"/>
      <c r="AX338" s="35"/>
      <c r="AY338" s="4"/>
      <c r="AZ338" s="4"/>
      <c r="BA338" s="4"/>
      <c r="BB338" s="4"/>
      <c r="BC338" s="4"/>
    </row>
    <row r="339" spans="23:55" x14ac:dyDescent="0.25">
      <c r="W339" s="4"/>
      <c r="X339" s="4"/>
      <c r="Y339" s="4"/>
      <c r="Z339" s="4"/>
      <c r="AA339" s="4"/>
      <c r="AB339" s="4"/>
      <c r="AC339" s="4"/>
      <c r="AD339" s="4"/>
      <c r="AE339" s="4"/>
      <c r="AF339" s="4"/>
      <c r="AH339" s="35"/>
      <c r="AI339" s="4"/>
      <c r="AJ339" s="4"/>
      <c r="AK339" s="4"/>
      <c r="AL339" s="4"/>
      <c r="AM339" s="4"/>
      <c r="AN339" s="4"/>
      <c r="AO339" s="4"/>
      <c r="AP339" s="4"/>
      <c r="AQ339" s="4"/>
      <c r="AR339" s="4"/>
      <c r="AS339" s="4"/>
      <c r="AT339" s="4"/>
      <c r="AU339" s="4"/>
      <c r="AV339" s="4"/>
      <c r="AW339" s="4"/>
      <c r="AX339" s="35"/>
      <c r="AY339" s="4"/>
      <c r="AZ339" s="4"/>
      <c r="BA339" s="4"/>
      <c r="BB339" s="4"/>
      <c r="BC339" s="4"/>
    </row>
    <row r="340" spans="23:55" x14ac:dyDescent="0.25">
      <c r="W340" s="4"/>
      <c r="X340" s="4"/>
      <c r="Y340" s="4"/>
      <c r="Z340" s="4"/>
      <c r="AA340" s="4"/>
      <c r="AB340" s="4"/>
      <c r="AC340" s="4"/>
      <c r="AD340" s="4"/>
      <c r="AE340" s="4"/>
      <c r="AF340" s="4"/>
      <c r="AH340" s="35"/>
      <c r="AI340" s="4"/>
      <c r="AJ340" s="4"/>
      <c r="AK340" s="4"/>
      <c r="AL340" s="4"/>
      <c r="AM340" s="4"/>
      <c r="AN340" s="4"/>
      <c r="AO340" s="4"/>
      <c r="AP340" s="4"/>
      <c r="AQ340" s="4"/>
      <c r="AR340" s="4"/>
      <c r="AS340" s="4"/>
      <c r="AT340" s="4"/>
      <c r="AU340" s="4"/>
      <c r="AV340" s="4"/>
      <c r="AW340" s="4"/>
      <c r="AX340" s="35"/>
      <c r="AY340" s="4"/>
      <c r="AZ340" s="4"/>
      <c r="BA340" s="4"/>
      <c r="BB340" s="4"/>
      <c r="BC340" s="4"/>
    </row>
    <row r="341" spans="23:55" x14ac:dyDescent="0.25">
      <c r="W341" s="4"/>
      <c r="X341" s="4"/>
      <c r="Y341" s="4"/>
      <c r="Z341" s="4"/>
      <c r="AA341" s="4"/>
      <c r="AB341" s="4"/>
      <c r="AC341" s="4"/>
      <c r="AD341" s="4"/>
      <c r="AE341" s="4"/>
      <c r="AF341" s="4"/>
      <c r="AH341" s="35"/>
      <c r="AI341" s="4"/>
      <c r="AJ341" s="4"/>
      <c r="AK341" s="4"/>
      <c r="AL341" s="4"/>
      <c r="AM341" s="4"/>
      <c r="AN341" s="4"/>
      <c r="AO341" s="4"/>
      <c r="AP341" s="4"/>
      <c r="AQ341" s="4"/>
      <c r="AR341" s="4"/>
      <c r="AS341" s="4"/>
      <c r="AT341" s="4"/>
      <c r="AU341" s="4"/>
      <c r="AV341" s="4"/>
      <c r="AW341" s="4"/>
      <c r="AX341" s="35"/>
      <c r="AY341" s="4"/>
      <c r="AZ341" s="4"/>
      <c r="BA341" s="4"/>
      <c r="BB341" s="4"/>
      <c r="BC341" s="4"/>
    </row>
    <row r="342" spans="23:55" x14ac:dyDescent="0.25">
      <c r="W342" s="4"/>
      <c r="X342" s="4"/>
      <c r="Y342" s="4"/>
      <c r="Z342" s="4"/>
      <c r="AA342" s="4"/>
      <c r="AB342" s="4"/>
      <c r="AC342" s="4"/>
      <c r="AD342" s="4"/>
      <c r="AE342" s="4"/>
      <c r="AF342" s="4"/>
      <c r="AH342" s="35"/>
      <c r="AI342" s="4"/>
      <c r="AJ342" s="4"/>
      <c r="AK342" s="4"/>
      <c r="AL342" s="4"/>
      <c r="AM342" s="4"/>
      <c r="AN342" s="4"/>
      <c r="AO342" s="4"/>
      <c r="AP342" s="4"/>
      <c r="AQ342" s="4"/>
      <c r="AR342" s="4"/>
      <c r="AS342" s="4"/>
      <c r="AT342" s="4"/>
      <c r="AU342" s="4"/>
      <c r="AV342" s="4"/>
      <c r="AW342" s="4"/>
      <c r="AX342" s="35"/>
      <c r="AY342" s="4"/>
      <c r="AZ342" s="4"/>
      <c r="BA342" s="4"/>
      <c r="BB342" s="4"/>
      <c r="BC342" s="4"/>
    </row>
    <row r="343" spans="23:55" x14ac:dyDescent="0.25">
      <c r="W343" s="4"/>
      <c r="X343" s="4"/>
      <c r="Y343" s="4"/>
      <c r="Z343" s="4"/>
      <c r="AA343" s="4"/>
      <c r="AB343" s="4"/>
      <c r="AC343" s="4"/>
      <c r="AD343" s="4"/>
      <c r="AE343" s="4"/>
      <c r="AF343" s="4"/>
      <c r="AH343" s="35"/>
      <c r="AI343" s="4"/>
      <c r="AJ343" s="4"/>
      <c r="AK343" s="4"/>
      <c r="AL343" s="4"/>
      <c r="AM343" s="4"/>
      <c r="AN343" s="4"/>
      <c r="AO343" s="4"/>
      <c r="AP343" s="4"/>
      <c r="AQ343" s="4"/>
      <c r="AR343" s="4"/>
      <c r="AS343" s="4"/>
      <c r="AT343" s="4"/>
      <c r="AU343" s="4"/>
      <c r="AV343" s="4"/>
      <c r="AW343" s="4"/>
      <c r="AX343" s="35"/>
      <c r="AY343" s="4"/>
      <c r="AZ343" s="4"/>
      <c r="BA343" s="4"/>
      <c r="BB343" s="4"/>
      <c r="BC343" s="4"/>
    </row>
    <row r="344" spans="23:55" x14ac:dyDescent="0.25">
      <c r="W344" s="4"/>
      <c r="X344" s="4"/>
      <c r="Y344" s="4"/>
      <c r="Z344" s="4"/>
      <c r="AA344" s="4"/>
      <c r="AB344" s="4"/>
      <c r="AC344" s="4"/>
      <c r="AD344" s="4"/>
      <c r="AE344" s="4"/>
      <c r="AF344" s="4"/>
      <c r="AH344" s="35"/>
      <c r="AI344" s="4"/>
      <c r="AJ344" s="4"/>
      <c r="AK344" s="4"/>
      <c r="AL344" s="4"/>
      <c r="AM344" s="4"/>
      <c r="AN344" s="4"/>
      <c r="AO344" s="4"/>
      <c r="AP344" s="4"/>
      <c r="AQ344" s="4"/>
      <c r="AR344" s="4"/>
      <c r="AS344" s="4"/>
      <c r="AT344" s="4"/>
      <c r="AU344" s="4"/>
      <c r="AV344" s="4"/>
      <c r="AW344" s="4"/>
      <c r="AX344" s="35"/>
      <c r="AY344" s="4"/>
      <c r="AZ344" s="4"/>
      <c r="BA344" s="4"/>
      <c r="BB344" s="4"/>
      <c r="BC344" s="4"/>
    </row>
    <row r="345" spans="23:55" x14ac:dyDescent="0.25">
      <c r="W345" s="4"/>
      <c r="X345" s="4"/>
      <c r="Y345" s="4"/>
      <c r="Z345" s="4"/>
      <c r="AA345" s="4"/>
      <c r="AB345" s="4"/>
      <c r="AC345" s="4"/>
      <c r="AD345" s="4"/>
      <c r="AE345" s="4"/>
      <c r="AF345" s="4"/>
      <c r="AH345" s="35"/>
      <c r="AI345" s="4"/>
      <c r="AJ345" s="4"/>
      <c r="AK345" s="4"/>
      <c r="AL345" s="4"/>
      <c r="AM345" s="4"/>
      <c r="AN345" s="4"/>
      <c r="AO345" s="4"/>
      <c r="AP345" s="4"/>
      <c r="AQ345" s="4"/>
      <c r="AR345" s="4"/>
      <c r="AS345" s="4"/>
      <c r="AT345" s="4"/>
      <c r="AU345" s="4"/>
      <c r="AV345" s="4"/>
      <c r="AW345" s="4"/>
      <c r="AX345" s="35"/>
      <c r="AY345" s="4"/>
      <c r="AZ345" s="4"/>
      <c r="BA345" s="4"/>
      <c r="BB345" s="4"/>
      <c r="BC345" s="4"/>
    </row>
    <row r="346" spans="23:55" x14ac:dyDescent="0.25">
      <c r="W346" s="4"/>
      <c r="X346" s="4"/>
      <c r="Y346" s="4"/>
      <c r="Z346" s="4"/>
      <c r="AA346" s="4"/>
      <c r="AB346" s="4"/>
      <c r="AC346" s="4"/>
      <c r="AD346" s="4"/>
      <c r="AE346" s="4"/>
      <c r="AF346" s="4"/>
      <c r="AH346" s="35"/>
      <c r="AI346" s="4"/>
      <c r="AJ346" s="4"/>
      <c r="AK346" s="4"/>
      <c r="AL346" s="4"/>
      <c r="AM346" s="4"/>
      <c r="AN346" s="4"/>
      <c r="AO346" s="4"/>
      <c r="AP346" s="4"/>
      <c r="AQ346" s="4"/>
      <c r="AR346" s="4"/>
      <c r="AS346" s="4"/>
      <c r="AT346" s="4"/>
      <c r="AU346" s="4"/>
      <c r="AV346" s="4"/>
      <c r="AW346" s="4"/>
      <c r="AX346" s="35"/>
      <c r="AY346" s="4"/>
      <c r="AZ346" s="4"/>
      <c r="BA346" s="4"/>
      <c r="BB346" s="4"/>
      <c r="BC346" s="4"/>
    </row>
    <row r="347" spans="23:55" x14ac:dyDescent="0.25">
      <c r="W347" s="4"/>
      <c r="X347" s="4"/>
      <c r="Y347" s="4"/>
      <c r="Z347" s="4"/>
      <c r="AA347" s="4"/>
      <c r="AB347" s="4"/>
      <c r="AC347" s="4"/>
      <c r="AD347" s="4"/>
      <c r="AE347" s="4"/>
      <c r="AF347" s="4"/>
      <c r="AH347" s="35"/>
      <c r="AI347" s="4"/>
      <c r="AJ347" s="4"/>
      <c r="AK347" s="4"/>
      <c r="AL347" s="4"/>
      <c r="AM347" s="4"/>
      <c r="AN347" s="4"/>
      <c r="AO347" s="4"/>
      <c r="AP347" s="4"/>
      <c r="AQ347" s="4"/>
      <c r="AR347" s="4"/>
      <c r="AS347" s="4"/>
      <c r="AT347" s="4"/>
      <c r="AU347" s="4"/>
      <c r="AV347" s="4"/>
      <c r="AW347" s="4"/>
      <c r="AX347" s="35"/>
      <c r="AY347" s="4"/>
      <c r="AZ347" s="4"/>
      <c r="BA347" s="4"/>
      <c r="BB347" s="4"/>
      <c r="BC347" s="4"/>
    </row>
    <row r="348" spans="23:55" x14ac:dyDescent="0.25">
      <c r="W348" s="4"/>
      <c r="X348" s="4"/>
      <c r="Y348" s="4"/>
      <c r="Z348" s="4"/>
      <c r="AA348" s="4"/>
      <c r="AB348" s="4"/>
      <c r="AC348" s="4"/>
      <c r="AD348" s="4"/>
      <c r="AE348" s="4"/>
      <c r="AF348" s="4"/>
      <c r="AH348" s="35"/>
      <c r="AI348" s="4"/>
      <c r="AJ348" s="4"/>
      <c r="AK348" s="4"/>
      <c r="AL348" s="4"/>
      <c r="AM348" s="4"/>
      <c r="AN348" s="4"/>
      <c r="AO348" s="4"/>
      <c r="AP348" s="4"/>
      <c r="AQ348" s="4"/>
      <c r="AR348" s="4"/>
      <c r="AS348" s="4"/>
      <c r="AT348" s="4"/>
      <c r="AU348" s="4"/>
      <c r="AV348" s="4"/>
      <c r="AW348" s="4"/>
      <c r="AX348" s="35"/>
      <c r="AY348" s="4"/>
      <c r="AZ348" s="4"/>
      <c r="BA348" s="4"/>
      <c r="BB348" s="4"/>
      <c r="BC348" s="4"/>
    </row>
    <row r="349" spans="23:55" x14ac:dyDescent="0.25">
      <c r="W349" s="4"/>
      <c r="X349" s="4"/>
      <c r="Y349" s="4"/>
      <c r="Z349" s="4"/>
      <c r="AA349" s="4"/>
      <c r="AB349" s="4"/>
      <c r="AC349" s="4"/>
      <c r="AD349" s="4"/>
      <c r="AE349" s="4"/>
      <c r="AF349" s="4"/>
      <c r="AH349" s="35"/>
      <c r="AI349" s="4"/>
      <c r="AJ349" s="4"/>
      <c r="AK349" s="4"/>
      <c r="AL349" s="4"/>
      <c r="AM349" s="4"/>
      <c r="AN349" s="4"/>
      <c r="AO349" s="4"/>
      <c r="AP349" s="4"/>
      <c r="AQ349" s="4"/>
      <c r="AR349" s="4"/>
      <c r="AS349" s="4"/>
      <c r="AT349" s="4"/>
      <c r="AU349" s="4"/>
      <c r="AV349" s="4"/>
      <c r="AW349" s="4"/>
      <c r="AX349" s="35"/>
      <c r="AY349" s="4"/>
      <c r="AZ349" s="4"/>
      <c r="BA349" s="4"/>
      <c r="BB349" s="4"/>
      <c r="BC349" s="4"/>
    </row>
    <row r="350" spans="23:55" x14ac:dyDescent="0.25">
      <c r="W350" s="4"/>
      <c r="X350" s="4"/>
      <c r="Y350" s="4"/>
      <c r="Z350" s="4"/>
      <c r="AA350" s="4"/>
      <c r="AB350" s="4"/>
      <c r="AC350" s="4"/>
      <c r="AD350" s="4"/>
      <c r="AE350" s="4"/>
      <c r="AF350" s="4"/>
      <c r="AH350" s="35"/>
      <c r="AI350" s="4"/>
      <c r="AJ350" s="4"/>
      <c r="AK350" s="4"/>
      <c r="AL350" s="4"/>
      <c r="AM350" s="4"/>
      <c r="AN350" s="4"/>
      <c r="AO350" s="4"/>
      <c r="AP350" s="4"/>
      <c r="AQ350" s="4"/>
      <c r="AR350" s="4"/>
      <c r="AS350" s="4"/>
      <c r="AT350" s="4"/>
      <c r="AU350" s="4"/>
      <c r="AV350" s="4"/>
      <c r="AW350" s="4"/>
      <c r="AX350" s="35"/>
      <c r="AY350" s="4"/>
      <c r="AZ350" s="4"/>
      <c r="BA350" s="4"/>
      <c r="BB350" s="4"/>
      <c r="BC350" s="4"/>
    </row>
    <row r="351" spans="23:55" x14ac:dyDescent="0.25">
      <c r="W351" s="4"/>
      <c r="X351" s="4"/>
      <c r="Y351" s="4"/>
      <c r="Z351" s="4"/>
      <c r="AA351" s="4"/>
      <c r="AB351" s="4"/>
      <c r="AC351" s="4"/>
      <c r="AD351" s="4"/>
      <c r="AE351" s="4"/>
      <c r="AF351" s="4"/>
      <c r="AH351" s="35"/>
      <c r="AI351" s="4"/>
      <c r="AJ351" s="4"/>
      <c r="AK351" s="4"/>
      <c r="AL351" s="4"/>
      <c r="AM351" s="4"/>
      <c r="AN351" s="4"/>
      <c r="AO351" s="4"/>
      <c r="AP351" s="4"/>
      <c r="AQ351" s="4"/>
      <c r="AR351" s="4"/>
      <c r="AS351" s="4"/>
      <c r="AT351" s="4"/>
      <c r="AU351" s="4"/>
      <c r="AV351" s="4"/>
      <c r="AW351" s="4"/>
      <c r="AX351" s="35"/>
      <c r="AY351" s="4"/>
      <c r="AZ351" s="4"/>
      <c r="BA351" s="4"/>
      <c r="BB351" s="4"/>
      <c r="BC351" s="4"/>
    </row>
    <row r="352" spans="23:55" x14ac:dyDescent="0.25">
      <c r="W352" s="4"/>
      <c r="X352" s="4"/>
      <c r="Y352" s="4"/>
      <c r="Z352" s="4"/>
      <c r="AA352" s="4"/>
      <c r="AB352" s="4"/>
      <c r="AC352" s="4"/>
      <c r="AD352" s="4"/>
      <c r="AE352" s="4"/>
      <c r="AF352" s="4"/>
      <c r="AH352" s="35"/>
      <c r="AI352" s="4"/>
      <c r="AJ352" s="4"/>
      <c r="AK352" s="4"/>
      <c r="AL352" s="4"/>
      <c r="AM352" s="4"/>
      <c r="AN352" s="4"/>
      <c r="AO352" s="4"/>
      <c r="AP352" s="4"/>
      <c r="AQ352" s="4"/>
      <c r="AR352" s="4"/>
      <c r="AS352" s="4"/>
      <c r="AT352" s="4"/>
      <c r="AU352" s="4"/>
      <c r="AV352" s="4"/>
      <c r="AW352" s="4"/>
      <c r="AX352" s="35"/>
      <c r="AY352" s="4"/>
      <c r="AZ352" s="4"/>
      <c r="BA352" s="4"/>
      <c r="BB352" s="4"/>
      <c r="BC352" s="4"/>
    </row>
    <row r="353" spans="23:55" x14ac:dyDescent="0.25">
      <c r="W353" s="4"/>
      <c r="X353" s="4"/>
      <c r="Y353" s="4"/>
      <c r="Z353" s="4"/>
      <c r="AA353" s="4"/>
      <c r="AB353" s="4"/>
      <c r="AC353" s="4"/>
      <c r="AD353" s="4"/>
      <c r="AE353" s="4"/>
      <c r="AF353" s="4"/>
      <c r="AH353" s="35"/>
      <c r="AI353" s="4"/>
      <c r="AJ353" s="4"/>
      <c r="AK353" s="4"/>
      <c r="AL353" s="4"/>
      <c r="AM353" s="4"/>
      <c r="AN353" s="4"/>
      <c r="AO353" s="4"/>
      <c r="AP353" s="4"/>
      <c r="AQ353" s="4"/>
      <c r="AR353" s="4"/>
      <c r="AS353" s="4"/>
      <c r="AT353" s="4"/>
      <c r="AU353" s="4"/>
      <c r="AV353" s="4"/>
      <c r="AW353" s="4"/>
      <c r="AX353" s="35"/>
      <c r="AY353" s="4"/>
      <c r="AZ353" s="4"/>
      <c r="BA353" s="4"/>
      <c r="BB353" s="4"/>
      <c r="BC353" s="4"/>
    </row>
    <row r="354" spans="23:55" x14ac:dyDescent="0.25">
      <c r="W354" s="4"/>
      <c r="X354" s="4"/>
      <c r="Y354" s="4"/>
      <c r="Z354" s="4"/>
      <c r="AA354" s="4"/>
      <c r="AB354" s="4"/>
      <c r="AC354" s="4"/>
      <c r="AD354" s="4"/>
      <c r="AE354" s="4"/>
      <c r="AF354" s="4"/>
      <c r="AH354" s="35"/>
      <c r="AI354" s="4"/>
      <c r="AJ354" s="4"/>
      <c r="AK354" s="4"/>
      <c r="AL354" s="4"/>
      <c r="AM354" s="4"/>
      <c r="AN354" s="4"/>
      <c r="AO354" s="4"/>
      <c r="AP354" s="4"/>
      <c r="AQ354" s="4"/>
      <c r="AR354" s="4"/>
      <c r="AS354" s="4"/>
      <c r="AT354" s="4"/>
      <c r="AU354" s="4"/>
      <c r="AV354" s="4"/>
      <c r="AW354" s="4"/>
      <c r="AX354" s="35"/>
      <c r="AY354" s="4"/>
      <c r="AZ354" s="4"/>
      <c r="BA354" s="4"/>
      <c r="BB354" s="4"/>
      <c r="BC354" s="4"/>
    </row>
    <row r="355" spans="23:55" x14ac:dyDescent="0.25">
      <c r="W355" s="4"/>
      <c r="X355" s="4"/>
      <c r="Y355" s="4"/>
      <c r="Z355" s="4"/>
      <c r="AA355" s="4"/>
      <c r="AB355" s="4"/>
      <c r="AC355" s="4"/>
      <c r="AD355" s="4"/>
      <c r="AE355" s="4"/>
      <c r="AF355" s="4"/>
      <c r="AH355" s="35"/>
      <c r="AI355" s="4"/>
      <c r="AJ355" s="4"/>
      <c r="AK355" s="4"/>
      <c r="AL355" s="4"/>
      <c r="AM355" s="4"/>
      <c r="AN355" s="4"/>
      <c r="AO355" s="4"/>
      <c r="AP355" s="4"/>
      <c r="AQ355" s="4"/>
      <c r="AR355" s="4"/>
      <c r="AS355" s="4"/>
      <c r="AT355" s="4"/>
      <c r="AU355" s="4"/>
      <c r="AV355" s="4"/>
      <c r="AW355" s="4"/>
      <c r="AX355" s="35"/>
      <c r="AY355" s="4"/>
      <c r="AZ355" s="4"/>
      <c r="BA355" s="4"/>
      <c r="BB355" s="4"/>
      <c r="BC355" s="4"/>
    </row>
    <row r="356" spans="23:55" x14ac:dyDescent="0.25">
      <c r="W356" s="4"/>
      <c r="X356" s="4"/>
      <c r="Y356" s="4"/>
      <c r="Z356" s="4"/>
      <c r="AA356" s="4"/>
      <c r="AB356" s="4"/>
      <c r="AC356" s="4"/>
      <c r="AD356" s="4"/>
      <c r="AE356" s="4"/>
      <c r="AF356" s="4"/>
      <c r="AH356" s="35"/>
      <c r="AI356" s="4"/>
      <c r="AJ356" s="4"/>
      <c r="AK356" s="4"/>
      <c r="AL356" s="4"/>
      <c r="AM356" s="4"/>
      <c r="AN356" s="4"/>
      <c r="AO356" s="4"/>
      <c r="AP356" s="4"/>
      <c r="AQ356" s="4"/>
      <c r="AR356" s="4"/>
      <c r="AS356" s="4"/>
      <c r="AT356" s="4"/>
      <c r="AU356" s="4"/>
      <c r="AV356" s="4"/>
      <c r="AW356" s="4"/>
      <c r="AX356" s="35"/>
      <c r="AY356" s="4"/>
      <c r="AZ356" s="4"/>
      <c r="BA356" s="4"/>
      <c r="BB356" s="4"/>
      <c r="BC356" s="4"/>
    </row>
    <row r="357" spans="23:55" x14ac:dyDescent="0.25">
      <c r="W357" s="4"/>
      <c r="X357" s="4"/>
      <c r="Y357" s="4"/>
      <c r="Z357" s="4"/>
      <c r="AA357" s="4"/>
      <c r="AB357" s="4"/>
      <c r="AC357" s="4"/>
      <c r="AD357" s="4"/>
      <c r="AE357" s="4"/>
      <c r="AF357" s="4"/>
      <c r="AH357" s="35"/>
      <c r="AI357" s="4"/>
      <c r="AJ357" s="4"/>
      <c r="AK357" s="4"/>
      <c r="AL357" s="4"/>
      <c r="AM357" s="4"/>
      <c r="AN357" s="4"/>
      <c r="AO357" s="4"/>
      <c r="AP357" s="4"/>
      <c r="AQ357" s="4"/>
      <c r="AR357" s="4"/>
      <c r="AS357" s="4"/>
      <c r="AT357" s="4"/>
      <c r="AU357" s="4"/>
      <c r="AV357" s="4"/>
      <c r="AW357" s="4"/>
      <c r="AX357" s="35"/>
      <c r="AY357" s="4"/>
      <c r="AZ357" s="4"/>
      <c r="BA357" s="4"/>
      <c r="BB357" s="4"/>
      <c r="BC357" s="4"/>
    </row>
    <row r="358" spans="23:55" x14ac:dyDescent="0.25">
      <c r="W358" s="4"/>
      <c r="X358" s="4"/>
      <c r="Y358" s="4"/>
      <c r="Z358" s="4"/>
      <c r="AA358" s="4"/>
      <c r="AB358" s="4"/>
      <c r="AC358" s="4"/>
      <c r="AD358" s="4"/>
      <c r="AE358" s="4"/>
      <c r="AF358" s="4"/>
      <c r="AH358" s="35"/>
      <c r="AI358" s="4"/>
      <c r="AJ358" s="4"/>
      <c r="AK358" s="4"/>
      <c r="AL358" s="4"/>
      <c r="AM358" s="4"/>
      <c r="AN358" s="4"/>
      <c r="AO358" s="4"/>
      <c r="AP358" s="4"/>
      <c r="AQ358" s="4"/>
      <c r="AR358" s="4"/>
      <c r="AS358" s="4"/>
      <c r="AT358" s="4"/>
      <c r="AU358" s="3"/>
      <c r="AV358" s="3"/>
      <c r="AW358" s="3"/>
    </row>
    <row r="359" spans="23:55" x14ac:dyDescent="0.25">
      <c r="W359" s="4"/>
      <c r="X359" s="4"/>
      <c r="Y359" s="4"/>
      <c r="Z359" s="4"/>
      <c r="AA359" s="4"/>
      <c r="AB359" s="4"/>
      <c r="AC359" s="4"/>
      <c r="AD359" s="4"/>
      <c r="AE359" s="4"/>
      <c r="AF359" s="4"/>
      <c r="AH359" s="35"/>
      <c r="AI359" s="4"/>
      <c r="AJ359" s="4"/>
      <c r="AK359" s="4"/>
      <c r="AL359" s="4"/>
      <c r="AM359" s="4"/>
      <c r="AN359" s="4"/>
      <c r="AO359" s="4"/>
      <c r="AP359" s="4"/>
      <c r="AQ359" s="4"/>
      <c r="AR359" s="4"/>
      <c r="AS359" s="4"/>
      <c r="AT359" s="4"/>
      <c r="AU359" s="3"/>
      <c r="AV359" s="3"/>
      <c r="AW359" s="3"/>
    </row>
    <row r="360" spans="23:55" x14ac:dyDescent="0.25">
      <c r="W360" s="4"/>
      <c r="X360" s="4"/>
      <c r="Y360" s="4"/>
      <c r="Z360" s="4"/>
      <c r="AA360" s="4"/>
      <c r="AB360" s="4"/>
      <c r="AC360" s="4"/>
      <c r="AD360" s="4"/>
      <c r="AE360" s="4"/>
      <c r="AF360" s="4"/>
      <c r="AH360" s="35"/>
      <c r="AI360" s="4"/>
      <c r="AJ360" s="4"/>
      <c r="AK360" s="4"/>
      <c r="AL360" s="4"/>
      <c r="AM360" s="4"/>
      <c r="AN360" s="4"/>
      <c r="AO360" s="4"/>
      <c r="AP360" s="4"/>
      <c r="AQ360" s="4"/>
      <c r="AR360" s="4"/>
      <c r="AS360" s="4"/>
      <c r="AT360" s="4"/>
      <c r="AU360" s="3"/>
      <c r="AV360" s="3"/>
      <c r="AW360" s="3"/>
    </row>
    <row r="361" spans="23:55" x14ac:dyDescent="0.25">
      <c r="W361" s="4"/>
      <c r="X361" s="4"/>
      <c r="Y361" s="4"/>
      <c r="Z361" s="4"/>
      <c r="AA361" s="4"/>
      <c r="AB361" s="4"/>
      <c r="AC361" s="4"/>
      <c r="AD361" s="4"/>
      <c r="AE361" s="4"/>
      <c r="AF361" s="4"/>
      <c r="AH361" s="35"/>
      <c r="AI361" s="4"/>
      <c r="AJ361" s="4"/>
      <c r="AK361" s="4"/>
      <c r="AL361" s="4"/>
      <c r="AM361" s="4"/>
      <c r="AN361" s="4"/>
      <c r="AO361" s="4"/>
      <c r="AP361" s="4"/>
      <c r="AQ361" s="4"/>
      <c r="AR361" s="4"/>
      <c r="AS361" s="4"/>
      <c r="AT361" s="4"/>
      <c r="AU361" s="3"/>
      <c r="AV361" s="3"/>
      <c r="AW361" s="3"/>
    </row>
    <row r="362" spans="23:55" x14ac:dyDescent="0.25">
      <c r="W362" s="4"/>
      <c r="X362" s="4"/>
      <c r="Y362" s="4"/>
      <c r="Z362" s="4"/>
      <c r="AA362" s="4"/>
      <c r="AB362" s="4"/>
      <c r="AC362" s="4"/>
      <c r="AD362" s="4"/>
      <c r="AE362" s="4"/>
      <c r="AF362" s="4"/>
      <c r="AH362" s="35"/>
      <c r="AI362" s="4"/>
      <c r="AJ362" s="4"/>
      <c r="AK362" s="4"/>
      <c r="AL362" s="4"/>
      <c r="AM362" s="4"/>
      <c r="AN362" s="4"/>
      <c r="AO362" s="4"/>
      <c r="AP362" s="4"/>
      <c r="AQ362" s="4"/>
      <c r="AR362" s="4"/>
      <c r="AS362" s="4"/>
      <c r="AT362" s="4"/>
      <c r="AU362" s="3"/>
      <c r="AV362" s="3"/>
      <c r="AW362" s="3"/>
    </row>
    <row r="363" spans="23:55" x14ac:dyDescent="0.25">
      <c r="W363" s="4"/>
      <c r="X363" s="4"/>
      <c r="Y363" s="4"/>
      <c r="Z363" s="4"/>
      <c r="AA363" s="4"/>
      <c r="AB363" s="4"/>
      <c r="AC363" s="4"/>
      <c r="AD363" s="4"/>
      <c r="AE363" s="4"/>
      <c r="AF363" s="4"/>
      <c r="AH363" s="35"/>
      <c r="AI363" s="4"/>
      <c r="AJ363" s="4"/>
      <c r="AK363" s="4"/>
      <c r="AL363" s="4"/>
      <c r="AM363" s="4"/>
      <c r="AN363" s="4"/>
      <c r="AO363" s="4"/>
      <c r="AP363" s="4"/>
      <c r="AQ363" s="4"/>
      <c r="AR363" s="4"/>
      <c r="AS363" s="4"/>
      <c r="AT363" s="4"/>
    </row>
    <row r="364" spans="23:55" x14ac:dyDescent="0.25">
      <c r="W364" s="4"/>
      <c r="X364" s="4"/>
      <c r="Y364" s="4"/>
      <c r="Z364" s="4"/>
      <c r="AA364" s="4"/>
      <c r="AB364" s="4"/>
      <c r="AC364" s="4"/>
      <c r="AD364" s="4"/>
      <c r="AE364" s="4"/>
      <c r="AF364" s="4"/>
      <c r="AH364" s="35"/>
      <c r="AI364" s="4"/>
      <c r="AJ364" s="4"/>
      <c r="AK364" s="4"/>
      <c r="AL364" s="4"/>
      <c r="AM364" s="4"/>
      <c r="AN364" s="4"/>
      <c r="AO364" s="4"/>
      <c r="AP364" s="4"/>
      <c r="AQ364" s="4"/>
      <c r="AR364" s="4"/>
      <c r="AS364" s="4"/>
      <c r="AT364" s="4"/>
    </row>
    <row r="365" spans="23:55" x14ac:dyDescent="0.25">
      <c r="W365" s="4"/>
      <c r="X365" s="4"/>
      <c r="Y365" s="4"/>
      <c r="Z365" s="4"/>
      <c r="AA365" s="4"/>
      <c r="AB365" s="4"/>
      <c r="AC365" s="4"/>
      <c r="AD365" s="4"/>
      <c r="AE365" s="4"/>
      <c r="AF365" s="4"/>
      <c r="AH365" s="35"/>
      <c r="AI365" s="4"/>
      <c r="AJ365" s="4"/>
      <c r="AK365" s="4"/>
      <c r="AL365" s="4"/>
      <c r="AM365" s="4"/>
      <c r="AN365" s="4"/>
      <c r="AO365" s="4"/>
      <c r="AP365" s="4"/>
      <c r="AQ365" s="4"/>
      <c r="AR365" s="4"/>
      <c r="AS365" s="4"/>
      <c r="AT365" s="4"/>
    </row>
    <row r="366" spans="23:55" x14ac:dyDescent="0.25">
      <c r="W366" s="4"/>
      <c r="X366" s="4"/>
      <c r="Y366" s="4"/>
      <c r="Z366" s="4"/>
      <c r="AA366" s="4"/>
      <c r="AB366" s="4"/>
      <c r="AC366" s="4"/>
      <c r="AD366" s="4"/>
      <c r="AE366" s="4"/>
      <c r="AF366" s="4"/>
      <c r="AH366" s="35"/>
      <c r="AI366" s="4"/>
      <c r="AJ366" s="4"/>
      <c r="AK366" s="4"/>
      <c r="AL366" s="4"/>
      <c r="AM366" s="4"/>
      <c r="AN366" s="4"/>
      <c r="AO366" s="4"/>
      <c r="AP366" s="4"/>
      <c r="AQ366" s="4"/>
      <c r="AR366" s="4"/>
      <c r="AS366" s="4"/>
      <c r="AT366" s="4"/>
    </row>
    <row r="367" spans="23:55" x14ac:dyDescent="0.25">
      <c r="W367" s="4"/>
      <c r="X367" s="4"/>
      <c r="Y367" s="4"/>
      <c r="Z367" s="4"/>
      <c r="AA367" s="4"/>
      <c r="AB367" s="4"/>
      <c r="AC367" s="4"/>
      <c r="AD367" s="4"/>
      <c r="AE367" s="4"/>
      <c r="AF367" s="4"/>
      <c r="AH367" s="35"/>
      <c r="AI367" s="4"/>
      <c r="AJ367" s="4"/>
      <c r="AK367" s="4"/>
      <c r="AL367" s="4"/>
      <c r="AM367" s="4"/>
      <c r="AN367" s="4"/>
      <c r="AO367" s="4"/>
      <c r="AP367" s="4"/>
      <c r="AQ367" s="4"/>
      <c r="AR367" s="4"/>
      <c r="AS367" s="4"/>
      <c r="AT367" s="4"/>
    </row>
    <row r="368" spans="23:55" x14ac:dyDescent="0.25">
      <c r="W368" s="4"/>
      <c r="X368" s="4"/>
      <c r="Y368" s="4"/>
      <c r="Z368" s="4"/>
      <c r="AA368" s="4"/>
      <c r="AB368" s="4"/>
      <c r="AC368" s="4"/>
      <c r="AD368" s="4"/>
      <c r="AE368" s="4"/>
      <c r="AF368" s="4"/>
      <c r="AH368" s="35"/>
      <c r="AI368" s="4"/>
      <c r="AJ368" s="4"/>
      <c r="AK368" s="4"/>
      <c r="AL368" s="4"/>
      <c r="AM368" s="4"/>
      <c r="AN368" s="4"/>
      <c r="AO368" s="4"/>
      <c r="AP368" s="4"/>
      <c r="AQ368" s="4"/>
      <c r="AR368" s="4"/>
      <c r="AS368" s="4"/>
      <c r="AT368" s="4"/>
    </row>
    <row r="369" spans="23:46" x14ac:dyDescent="0.25">
      <c r="W369" s="4"/>
      <c r="X369" s="4"/>
      <c r="Y369" s="4"/>
      <c r="Z369" s="4"/>
      <c r="AA369" s="4"/>
      <c r="AB369" s="4"/>
      <c r="AC369" s="4"/>
      <c r="AD369" s="4"/>
      <c r="AE369" s="4"/>
      <c r="AF369" s="4"/>
      <c r="AH369" s="35"/>
      <c r="AI369" s="4"/>
      <c r="AJ369" s="4"/>
      <c r="AK369" s="4"/>
      <c r="AL369" s="4"/>
      <c r="AM369" s="4"/>
      <c r="AN369" s="4"/>
      <c r="AO369" s="4"/>
      <c r="AP369" s="4"/>
      <c r="AQ369" s="4"/>
      <c r="AR369" s="4"/>
      <c r="AS369" s="4"/>
      <c r="AT369" s="4"/>
    </row>
    <row r="370" spans="23:46" x14ac:dyDescent="0.25">
      <c r="W370" s="4"/>
      <c r="X370" s="4"/>
      <c r="Y370" s="4"/>
      <c r="Z370" s="4"/>
      <c r="AA370" s="4"/>
      <c r="AB370" s="4"/>
      <c r="AC370" s="4"/>
      <c r="AD370" s="4"/>
      <c r="AE370" s="4"/>
      <c r="AF370" s="4"/>
      <c r="AH370" s="35"/>
      <c r="AI370" s="4"/>
      <c r="AJ370" s="4"/>
      <c r="AK370" s="4"/>
      <c r="AL370" s="4"/>
      <c r="AM370" s="4"/>
      <c r="AN370" s="4"/>
      <c r="AO370" s="4"/>
      <c r="AP370" s="4"/>
      <c r="AQ370" s="4"/>
      <c r="AR370" s="4"/>
      <c r="AS370" s="4"/>
      <c r="AT370" s="4"/>
    </row>
    <row r="371" spans="23:46" x14ac:dyDescent="0.25">
      <c r="W371" s="4"/>
      <c r="X371" s="4"/>
      <c r="Y371" s="4"/>
      <c r="Z371" s="4"/>
      <c r="AA371" s="4"/>
      <c r="AB371" s="4"/>
      <c r="AC371" s="4"/>
      <c r="AD371" s="4"/>
      <c r="AE371" s="4"/>
      <c r="AF371" s="4"/>
      <c r="AH371" s="35"/>
      <c r="AI371" s="4"/>
      <c r="AJ371" s="4"/>
      <c r="AK371" s="4"/>
      <c r="AL371" s="4"/>
      <c r="AM371" s="4"/>
      <c r="AN371" s="4"/>
      <c r="AO371" s="4"/>
      <c r="AP371" s="4"/>
      <c r="AQ371" s="4"/>
      <c r="AR371" s="4"/>
      <c r="AS371" s="4"/>
      <c r="AT371" s="4"/>
    </row>
    <row r="372" spans="23:46" x14ac:dyDescent="0.25">
      <c r="W372" s="4"/>
      <c r="X372" s="4"/>
      <c r="Y372" s="4"/>
      <c r="Z372" s="4"/>
      <c r="AA372" s="4"/>
      <c r="AB372" s="4"/>
      <c r="AC372" s="4"/>
      <c r="AD372" s="4"/>
      <c r="AE372" s="4"/>
      <c r="AF372" s="4"/>
      <c r="AH372" s="35"/>
      <c r="AI372" s="4"/>
      <c r="AJ372" s="4"/>
      <c r="AK372" s="4"/>
      <c r="AL372" s="4"/>
      <c r="AM372" s="4"/>
      <c r="AN372" s="4"/>
      <c r="AO372" s="4"/>
      <c r="AP372" s="4"/>
      <c r="AQ372" s="4"/>
      <c r="AR372" s="4"/>
      <c r="AS372" s="4"/>
      <c r="AT372" s="4"/>
    </row>
    <row r="373" spans="23:46" x14ac:dyDescent="0.25">
      <c r="W373" s="4"/>
      <c r="X373" s="4"/>
      <c r="Y373" s="4"/>
      <c r="Z373" s="4"/>
      <c r="AA373" s="4"/>
      <c r="AB373" s="4"/>
      <c r="AC373" s="4"/>
      <c r="AD373" s="4"/>
      <c r="AE373" s="4"/>
      <c r="AF373" s="4"/>
      <c r="AH373" s="35"/>
      <c r="AI373" s="4"/>
      <c r="AJ373" s="4"/>
      <c r="AK373" s="4"/>
      <c r="AL373" s="4"/>
      <c r="AM373" s="4"/>
      <c r="AN373" s="4"/>
      <c r="AO373" s="4"/>
      <c r="AP373" s="4"/>
      <c r="AQ373" s="4"/>
      <c r="AR373" s="4"/>
      <c r="AS373" s="4"/>
      <c r="AT373" s="4"/>
    </row>
    <row r="374" spans="23:46" x14ac:dyDescent="0.25">
      <c r="W374" s="4"/>
      <c r="X374" s="4"/>
      <c r="Y374" s="4"/>
      <c r="Z374" s="4"/>
      <c r="AA374" s="4"/>
      <c r="AB374" s="4"/>
      <c r="AC374" s="4"/>
      <c r="AD374" s="4"/>
      <c r="AE374" s="4"/>
      <c r="AF374" s="4"/>
      <c r="AH374" s="35"/>
      <c r="AI374" s="4"/>
      <c r="AJ374" s="4"/>
      <c r="AK374" s="4"/>
      <c r="AL374" s="4"/>
      <c r="AM374" s="4"/>
      <c r="AN374" s="4"/>
      <c r="AO374" s="4"/>
      <c r="AP374" s="4"/>
      <c r="AQ374" s="4"/>
      <c r="AR374" s="4"/>
      <c r="AS374" s="4"/>
      <c r="AT374" s="4"/>
    </row>
    <row r="375" spans="23:46" x14ac:dyDescent="0.25">
      <c r="W375" s="4"/>
      <c r="X375" s="4"/>
      <c r="Y375" s="4"/>
      <c r="Z375" s="4"/>
      <c r="AA375" s="4"/>
      <c r="AB375" s="4"/>
      <c r="AC375" s="4"/>
      <c r="AD375" s="4"/>
      <c r="AE375" s="4"/>
      <c r="AF375" s="4"/>
      <c r="AH375" s="35"/>
      <c r="AI375" s="4"/>
      <c r="AJ375" s="4"/>
      <c r="AK375" s="4"/>
      <c r="AL375" s="4"/>
      <c r="AM375" s="4"/>
      <c r="AN375" s="4"/>
      <c r="AO375" s="4"/>
      <c r="AP375" s="4"/>
      <c r="AQ375" s="4"/>
      <c r="AR375" s="4"/>
      <c r="AS375" s="4"/>
      <c r="AT375" s="4"/>
    </row>
    <row r="376" spans="23:46" x14ac:dyDescent="0.25">
      <c r="W376" s="4"/>
      <c r="X376" s="4"/>
      <c r="Y376" s="4"/>
      <c r="Z376" s="4"/>
      <c r="AA376" s="4"/>
      <c r="AB376" s="4"/>
      <c r="AC376" s="4"/>
      <c r="AD376" s="4"/>
      <c r="AE376" s="4"/>
      <c r="AF376" s="4"/>
      <c r="AH376" s="35"/>
      <c r="AI376" s="4"/>
      <c r="AJ376" s="4"/>
      <c r="AK376" s="4"/>
      <c r="AL376" s="4"/>
      <c r="AM376" s="4"/>
      <c r="AN376" s="4"/>
      <c r="AO376" s="4"/>
      <c r="AP376" s="4"/>
      <c r="AQ376" s="4"/>
      <c r="AR376" s="4"/>
      <c r="AS376" s="4"/>
      <c r="AT376" s="4"/>
    </row>
    <row r="377" spans="23:46" x14ac:dyDescent="0.25">
      <c r="W377" s="4"/>
      <c r="X377" s="4"/>
      <c r="Y377" s="4"/>
      <c r="Z377" s="4"/>
      <c r="AA377" s="4"/>
      <c r="AB377" s="4"/>
      <c r="AC377" s="4"/>
      <c r="AD377" s="4"/>
      <c r="AE377" s="4"/>
      <c r="AF377" s="4"/>
      <c r="AH377" s="35"/>
      <c r="AI377" s="4"/>
      <c r="AJ377" s="4"/>
      <c r="AK377" s="4"/>
      <c r="AL377" s="4"/>
      <c r="AM377" s="4"/>
      <c r="AN377" s="4"/>
      <c r="AO377" s="4"/>
      <c r="AP377" s="4"/>
      <c r="AQ377" s="4"/>
      <c r="AR377" s="4"/>
      <c r="AS377" s="4"/>
      <c r="AT377" s="4"/>
    </row>
    <row r="378" spans="23:46" x14ac:dyDescent="0.25">
      <c r="W378" s="4"/>
      <c r="X378" s="4"/>
      <c r="Y378" s="4"/>
      <c r="Z378" s="4"/>
      <c r="AA378" s="4"/>
      <c r="AB378" s="4"/>
      <c r="AC378" s="4"/>
      <c r="AD378" s="4"/>
      <c r="AE378" s="4"/>
      <c r="AF378" s="4"/>
      <c r="AH378" s="35"/>
      <c r="AI378" s="4"/>
      <c r="AJ378" s="4"/>
      <c r="AK378" s="4"/>
      <c r="AL378" s="4"/>
      <c r="AM378" s="4"/>
      <c r="AN378" s="4"/>
      <c r="AO378" s="4"/>
      <c r="AP378" s="4"/>
      <c r="AQ378" s="4"/>
      <c r="AR378" s="4"/>
      <c r="AS378" s="4"/>
      <c r="AT378" s="4"/>
    </row>
    <row r="379" spans="23:46" x14ac:dyDescent="0.25">
      <c r="W379" s="4"/>
      <c r="X379" s="4"/>
      <c r="Y379" s="4"/>
      <c r="Z379" s="4"/>
      <c r="AA379" s="4"/>
      <c r="AB379" s="4"/>
      <c r="AC379" s="4"/>
      <c r="AD379" s="4"/>
      <c r="AE379" s="4"/>
      <c r="AF379" s="4"/>
      <c r="AH379" s="35"/>
      <c r="AI379" s="4"/>
      <c r="AJ379" s="4"/>
      <c r="AK379" s="4"/>
      <c r="AL379" s="4"/>
      <c r="AM379" s="4"/>
      <c r="AN379" s="4"/>
      <c r="AO379" s="4"/>
      <c r="AP379" s="4"/>
      <c r="AQ379" s="4"/>
      <c r="AR379" s="4"/>
      <c r="AS379" s="4"/>
      <c r="AT379" s="4"/>
    </row>
    <row r="380" spans="23:46" x14ac:dyDescent="0.25">
      <c r="W380" s="4"/>
      <c r="X380" s="4"/>
      <c r="Y380" s="4"/>
      <c r="Z380" s="4"/>
      <c r="AA380" s="4"/>
      <c r="AB380" s="4"/>
      <c r="AC380" s="4"/>
      <c r="AD380" s="4"/>
      <c r="AE380" s="4"/>
      <c r="AF380" s="4"/>
      <c r="AH380" s="35"/>
      <c r="AI380" s="4"/>
      <c r="AJ380" s="4"/>
      <c r="AK380" s="4"/>
      <c r="AL380" s="4"/>
      <c r="AM380" s="4"/>
      <c r="AN380" s="4"/>
      <c r="AO380" s="4"/>
      <c r="AP380" s="4"/>
      <c r="AQ380" s="4"/>
      <c r="AR380" s="4"/>
      <c r="AS380" s="4"/>
      <c r="AT380" s="4"/>
    </row>
    <row r="381" spans="23:46" x14ac:dyDescent="0.25">
      <c r="W381" s="4"/>
      <c r="X381" s="4"/>
      <c r="Y381" s="4"/>
      <c r="Z381" s="4"/>
      <c r="AA381" s="4"/>
      <c r="AB381" s="4"/>
      <c r="AC381" s="4"/>
      <c r="AD381" s="4"/>
      <c r="AE381" s="4"/>
      <c r="AF381" s="4"/>
      <c r="AH381" s="35"/>
      <c r="AI381" s="4"/>
      <c r="AJ381" s="4"/>
      <c r="AK381" s="4"/>
      <c r="AL381" s="4"/>
      <c r="AM381" s="4"/>
      <c r="AN381" s="4"/>
      <c r="AO381" s="4"/>
      <c r="AP381" s="4"/>
      <c r="AQ381" s="4"/>
      <c r="AR381" s="4"/>
      <c r="AS381" s="4"/>
      <c r="AT381" s="4"/>
    </row>
    <row r="382" spans="23:46" x14ac:dyDescent="0.25">
      <c r="W382" s="4"/>
      <c r="X382" s="4"/>
      <c r="Y382" s="4"/>
      <c r="Z382" s="4"/>
      <c r="AA382" s="4"/>
      <c r="AB382" s="4"/>
      <c r="AC382" s="4"/>
      <c r="AD382" s="4"/>
      <c r="AE382" s="4"/>
      <c r="AF382" s="4"/>
      <c r="AH382" s="35"/>
      <c r="AI382" s="4"/>
      <c r="AJ382" s="4"/>
      <c r="AK382" s="4"/>
      <c r="AL382" s="4"/>
      <c r="AM382" s="4"/>
      <c r="AN382" s="4"/>
      <c r="AO382" s="4"/>
      <c r="AP382" s="4"/>
      <c r="AQ382" s="4"/>
      <c r="AR382" s="4"/>
      <c r="AS382" s="4"/>
      <c r="AT382" s="4"/>
    </row>
    <row r="383" spans="23:46" x14ac:dyDescent="0.25">
      <c r="W383" s="4"/>
      <c r="X383" s="4"/>
      <c r="Y383" s="4"/>
      <c r="Z383" s="4"/>
      <c r="AA383" s="4"/>
      <c r="AB383" s="4"/>
      <c r="AC383" s="4"/>
      <c r="AD383" s="4"/>
      <c r="AE383" s="4"/>
      <c r="AF383" s="4"/>
      <c r="AH383" s="35"/>
      <c r="AI383" s="4"/>
      <c r="AJ383" s="4"/>
      <c r="AK383" s="4"/>
      <c r="AL383" s="4"/>
      <c r="AM383" s="4"/>
      <c r="AN383" s="4"/>
      <c r="AO383" s="4"/>
      <c r="AP383" s="4"/>
      <c r="AQ383" s="4"/>
      <c r="AR383" s="4"/>
      <c r="AS383" s="4"/>
      <c r="AT383" s="4"/>
    </row>
    <row r="384" spans="23:46" x14ac:dyDescent="0.25">
      <c r="W384" s="4"/>
      <c r="X384" s="4"/>
      <c r="Y384" s="4"/>
      <c r="Z384" s="4"/>
      <c r="AA384" s="4"/>
      <c r="AB384" s="4"/>
      <c r="AC384" s="4"/>
      <c r="AD384" s="4"/>
      <c r="AE384" s="4"/>
      <c r="AF384" s="4"/>
      <c r="AH384" s="35"/>
      <c r="AI384" s="4"/>
      <c r="AJ384" s="4"/>
      <c r="AK384" s="4"/>
      <c r="AL384" s="4"/>
      <c r="AM384" s="4"/>
      <c r="AN384" s="4"/>
      <c r="AO384" s="4"/>
      <c r="AP384" s="4"/>
      <c r="AQ384" s="4"/>
      <c r="AR384" s="4"/>
      <c r="AS384" s="4"/>
      <c r="AT384" s="4"/>
    </row>
    <row r="385" spans="23:46" x14ac:dyDescent="0.25">
      <c r="W385" s="4"/>
      <c r="X385" s="4"/>
      <c r="Y385" s="4"/>
      <c r="Z385" s="4"/>
      <c r="AA385" s="4"/>
      <c r="AB385" s="4"/>
      <c r="AC385" s="4"/>
      <c r="AD385" s="4"/>
      <c r="AE385" s="4"/>
      <c r="AF385" s="4"/>
      <c r="AH385" s="35"/>
      <c r="AI385" s="4"/>
      <c r="AJ385" s="4"/>
      <c r="AK385" s="4"/>
      <c r="AL385" s="4"/>
      <c r="AM385" s="4"/>
      <c r="AN385" s="4"/>
      <c r="AO385" s="4"/>
      <c r="AP385" s="4"/>
      <c r="AQ385" s="4"/>
      <c r="AR385" s="4"/>
      <c r="AS385" s="4"/>
      <c r="AT385" s="4"/>
    </row>
    <row r="386" spans="23:46" x14ac:dyDescent="0.25">
      <c r="W386" s="4"/>
      <c r="X386" s="4"/>
      <c r="Y386" s="4"/>
      <c r="Z386" s="4"/>
      <c r="AA386" s="4"/>
      <c r="AB386" s="4"/>
      <c r="AC386" s="4"/>
      <c r="AD386" s="4"/>
      <c r="AE386" s="4"/>
      <c r="AF386" s="4"/>
      <c r="AH386" s="35"/>
      <c r="AI386" s="4"/>
      <c r="AJ386" s="4"/>
      <c r="AK386" s="4"/>
      <c r="AL386" s="4"/>
      <c r="AM386" s="4"/>
      <c r="AN386" s="4"/>
      <c r="AO386" s="4"/>
      <c r="AP386" s="4"/>
      <c r="AQ386" s="4"/>
      <c r="AR386" s="4"/>
      <c r="AS386" s="4"/>
      <c r="AT386" s="4"/>
    </row>
    <row r="387" spans="23:46" x14ac:dyDescent="0.25">
      <c r="W387" s="4"/>
      <c r="X387" s="4"/>
      <c r="Y387" s="4"/>
      <c r="Z387" s="4"/>
      <c r="AA387" s="4"/>
      <c r="AB387" s="4"/>
      <c r="AC387" s="4"/>
      <c r="AD387" s="4"/>
      <c r="AE387" s="4"/>
      <c r="AF387" s="4"/>
      <c r="AH387" s="35"/>
      <c r="AI387" s="4"/>
      <c r="AJ387" s="4"/>
      <c r="AK387" s="4"/>
      <c r="AL387" s="4"/>
      <c r="AM387" s="4"/>
      <c r="AN387" s="4"/>
      <c r="AO387" s="4"/>
      <c r="AP387" s="4"/>
      <c r="AQ387" s="4"/>
      <c r="AR387" s="4"/>
      <c r="AS387" s="4"/>
      <c r="AT387" s="4"/>
    </row>
    <row r="388" spans="23:46" x14ac:dyDescent="0.25">
      <c r="W388" s="4"/>
      <c r="X388" s="4"/>
      <c r="Y388" s="4"/>
      <c r="Z388" s="4"/>
      <c r="AA388" s="4"/>
      <c r="AB388" s="4"/>
      <c r="AC388" s="4"/>
      <c r="AD388" s="4"/>
      <c r="AE388" s="4"/>
      <c r="AF388" s="4"/>
      <c r="AH388" s="35"/>
      <c r="AI388" s="4"/>
      <c r="AJ388" s="4"/>
      <c r="AK388" s="4"/>
      <c r="AL388" s="4"/>
      <c r="AM388" s="4"/>
      <c r="AN388" s="4"/>
      <c r="AO388" s="4"/>
      <c r="AP388" s="4"/>
      <c r="AQ388" s="4"/>
      <c r="AR388" s="4"/>
      <c r="AS388" s="4"/>
      <c r="AT388" s="4"/>
    </row>
    <row r="389" spans="23:46" x14ac:dyDescent="0.25">
      <c r="W389" s="4"/>
      <c r="X389" s="4"/>
      <c r="Y389" s="4"/>
      <c r="Z389" s="4"/>
      <c r="AA389" s="4"/>
      <c r="AB389" s="4"/>
      <c r="AC389" s="4"/>
      <c r="AD389" s="4"/>
      <c r="AE389" s="4"/>
      <c r="AF389" s="4"/>
      <c r="AH389" s="35"/>
      <c r="AI389" s="4"/>
      <c r="AJ389" s="4"/>
      <c r="AK389" s="4"/>
      <c r="AL389" s="4"/>
      <c r="AM389" s="4"/>
      <c r="AN389" s="4"/>
      <c r="AO389" s="4"/>
      <c r="AP389" s="4"/>
      <c r="AQ389" s="4"/>
      <c r="AR389" s="4"/>
      <c r="AS389" s="4"/>
      <c r="AT389" s="4"/>
    </row>
    <row r="390" spans="23:46" x14ac:dyDescent="0.25">
      <c r="W390" s="4"/>
      <c r="X390" s="4"/>
      <c r="Y390" s="4"/>
      <c r="Z390" s="4"/>
      <c r="AA390" s="4"/>
      <c r="AB390" s="4"/>
      <c r="AC390" s="4"/>
      <c r="AD390" s="4"/>
      <c r="AE390" s="4"/>
      <c r="AF390" s="4"/>
      <c r="AH390" s="35"/>
      <c r="AI390" s="4"/>
      <c r="AJ390" s="4"/>
      <c r="AK390" s="4"/>
      <c r="AL390" s="4"/>
      <c r="AM390" s="4"/>
      <c r="AN390" s="4"/>
      <c r="AO390" s="4"/>
      <c r="AP390" s="4"/>
      <c r="AQ390" s="4"/>
      <c r="AR390" s="4"/>
      <c r="AS390" s="4"/>
      <c r="AT390" s="4"/>
    </row>
    <row r="391" spans="23:46" x14ac:dyDescent="0.25">
      <c r="W391" s="4"/>
      <c r="X391" s="4"/>
      <c r="Y391" s="4"/>
      <c r="Z391" s="4"/>
      <c r="AA391" s="4"/>
      <c r="AB391" s="4"/>
      <c r="AC391" s="4"/>
      <c r="AD391" s="4"/>
      <c r="AE391" s="4"/>
      <c r="AF391" s="4"/>
      <c r="AH391" s="35"/>
      <c r="AI391" s="4"/>
      <c r="AJ391" s="4"/>
      <c r="AK391" s="4"/>
      <c r="AL391" s="4"/>
      <c r="AM391" s="4"/>
      <c r="AN391" s="4"/>
      <c r="AO391" s="4"/>
      <c r="AP391" s="4"/>
      <c r="AQ391" s="4"/>
      <c r="AR391" s="4"/>
      <c r="AS391" s="4"/>
      <c r="AT391" s="4"/>
    </row>
    <row r="392" spans="23:46" x14ac:dyDescent="0.25">
      <c r="W392" s="4"/>
      <c r="X392" s="4"/>
      <c r="Y392" s="4"/>
      <c r="Z392" s="4"/>
      <c r="AA392" s="4"/>
      <c r="AB392" s="4"/>
      <c r="AC392" s="4"/>
      <c r="AD392" s="4"/>
      <c r="AE392" s="4"/>
      <c r="AF392" s="4"/>
      <c r="AH392" s="35"/>
      <c r="AI392" s="4"/>
      <c r="AJ392" s="4"/>
      <c r="AK392" s="4"/>
      <c r="AL392" s="4"/>
      <c r="AM392" s="4"/>
      <c r="AN392" s="4"/>
      <c r="AO392" s="4"/>
      <c r="AP392" s="4"/>
      <c r="AQ392" s="4"/>
      <c r="AR392" s="4"/>
      <c r="AS392" s="4"/>
      <c r="AT392" s="4"/>
    </row>
    <row r="393" spans="23:46" x14ac:dyDescent="0.25">
      <c r="W393" s="4"/>
      <c r="X393" s="4"/>
      <c r="Y393" s="4"/>
      <c r="Z393" s="4"/>
      <c r="AA393" s="4"/>
      <c r="AB393" s="4"/>
      <c r="AC393" s="4"/>
      <c r="AD393" s="4"/>
      <c r="AE393" s="4"/>
      <c r="AF393" s="4"/>
      <c r="AH393" s="35"/>
      <c r="AI393" s="4"/>
      <c r="AJ393" s="4"/>
      <c r="AK393" s="4"/>
      <c r="AL393" s="4"/>
      <c r="AM393" s="4"/>
      <c r="AN393" s="4"/>
      <c r="AO393" s="4"/>
      <c r="AP393" s="4"/>
      <c r="AQ393" s="4"/>
      <c r="AR393" s="4"/>
      <c r="AS393" s="4"/>
      <c r="AT393" s="4"/>
    </row>
    <row r="394" spans="23:46" x14ac:dyDescent="0.25">
      <c r="W394" s="4"/>
      <c r="X394" s="4"/>
      <c r="Y394" s="4"/>
      <c r="Z394" s="4"/>
      <c r="AA394" s="4"/>
      <c r="AB394" s="4"/>
      <c r="AC394" s="4"/>
      <c r="AD394" s="4"/>
      <c r="AE394" s="4"/>
      <c r="AF394" s="4"/>
      <c r="AH394" s="35"/>
      <c r="AI394" s="4"/>
      <c r="AJ394" s="4"/>
      <c r="AK394" s="4"/>
      <c r="AL394" s="4"/>
      <c r="AM394" s="4"/>
      <c r="AN394" s="4"/>
      <c r="AO394" s="4"/>
      <c r="AP394" s="4"/>
      <c r="AQ394" s="4"/>
      <c r="AR394" s="4"/>
      <c r="AS394" s="4"/>
      <c r="AT394" s="4"/>
    </row>
    <row r="395" spans="23:46" x14ac:dyDescent="0.25">
      <c r="W395" s="4"/>
      <c r="X395" s="4"/>
      <c r="Y395" s="4"/>
      <c r="Z395" s="4"/>
      <c r="AA395" s="4"/>
      <c r="AB395" s="4"/>
      <c r="AC395" s="4"/>
      <c r="AD395" s="4"/>
      <c r="AE395" s="4"/>
      <c r="AF395" s="4"/>
      <c r="AH395" s="35"/>
      <c r="AI395" s="4"/>
      <c r="AJ395" s="4"/>
      <c r="AK395" s="4"/>
      <c r="AL395" s="4"/>
      <c r="AM395" s="4"/>
      <c r="AN395" s="4"/>
      <c r="AO395" s="4"/>
      <c r="AP395" s="4"/>
      <c r="AQ395" s="4"/>
      <c r="AR395" s="4"/>
      <c r="AS395" s="4"/>
      <c r="AT395" s="4"/>
    </row>
    <row r="396" spans="23:46" x14ac:dyDescent="0.25">
      <c r="W396" s="4"/>
      <c r="X396" s="4"/>
      <c r="Y396" s="4"/>
      <c r="Z396" s="4"/>
      <c r="AA396" s="4"/>
      <c r="AB396" s="4"/>
      <c r="AC396" s="4"/>
      <c r="AD396" s="4"/>
      <c r="AE396" s="4"/>
      <c r="AF396" s="4"/>
      <c r="AH396" s="35"/>
      <c r="AI396" s="4"/>
      <c r="AJ396" s="4"/>
      <c r="AK396" s="4"/>
      <c r="AL396" s="4"/>
      <c r="AM396" s="4"/>
      <c r="AN396" s="4"/>
      <c r="AO396" s="4"/>
      <c r="AP396" s="4"/>
      <c r="AQ396" s="4"/>
      <c r="AR396" s="4"/>
      <c r="AS396" s="4"/>
      <c r="AT396" s="4"/>
    </row>
    <row r="397" spans="23:46" x14ac:dyDescent="0.25">
      <c r="W397" s="4"/>
      <c r="X397" s="4"/>
      <c r="Y397" s="4"/>
      <c r="Z397" s="4"/>
      <c r="AA397" s="4"/>
      <c r="AB397" s="4"/>
      <c r="AC397" s="4"/>
      <c r="AD397" s="4"/>
      <c r="AE397" s="4"/>
      <c r="AF397" s="4"/>
      <c r="AH397" s="35"/>
      <c r="AI397" s="4"/>
      <c r="AJ397" s="4"/>
      <c r="AK397" s="4"/>
      <c r="AL397" s="4"/>
      <c r="AM397" s="4"/>
      <c r="AN397" s="4"/>
      <c r="AO397" s="4"/>
      <c r="AP397" s="4"/>
      <c r="AQ397" s="4"/>
      <c r="AR397" s="4"/>
      <c r="AS397" s="4"/>
      <c r="AT397" s="4"/>
    </row>
    <row r="398" spans="23:46" x14ac:dyDescent="0.25">
      <c r="W398" s="4"/>
      <c r="X398" s="4"/>
      <c r="Y398" s="4"/>
      <c r="Z398" s="4"/>
      <c r="AA398" s="4"/>
      <c r="AB398" s="4"/>
      <c r="AC398" s="4"/>
      <c r="AD398" s="4"/>
      <c r="AE398" s="4"/>
      <c r="AF398" s="4"/>
      <c r="AH398" s="35"/>
      <c r="AI398" s="4"/>
      <c r="AJ398" s="4"/>
      <c r="AK398" s="4"/>
      <c r="AL398" s="4"/>
      <c r="AM398" s="4"/>
      <c r="AN398" s="4"/>
      <c r="AO398" s="4"/>
      <c r="AP398" s="4"/>
      <c r="AQ398" s="4"/>
      <c r="AR398" s="4"/>
      <c r="AS398" s="4"/>
      <c r="AT398" s="4"/>
    </row>
    <row r="399" spans="23:46" x14ac:dyDescent="0.25">
      <c r="W399" s="4"/>
      <c r="X399" s="4"/>
      <c r="Y399" s="4"/>
      <c r="Z399" s="4"/>
      <c r="AA399" s="4"/>
      <c r="AB399" s="4"/>
      <c r="AC399" s="4"/>
      <c r="AD399" s="4"/>
      <c r="AE399" s="4"/>
      <c r="AF399" s="4"/>
      <c r="AH399" s="35"/>
      <c r="AI399" s="4"/>
      <c r="AJ399" s="4"/>
      <c r="AK399" s="4"/>
      <c r="AL399" s="4"/>
      <c r="AM399" s="4"/>
      <c r="AN399" s="4"/>
      <c r="AO399" s="4"/>
      <c r="AP399" s="4"/>
      <c r="AQ399" s="4"/>
      <c r="AR399" s="4"/>
      <c r="AS399" s="4"/>
      <c r="AT399" s="4"/>
    </row>
    <row r="400" spans="23:46" x14ac:dyDescent="0.25">
      <c r="W400" s="4"/>
      <c r="X400" s="4"/>
      <c r="Y400" s="4"/>
      <c r="Z400" s="4"/>
      <c r="AA400" s="4"/>
      <c r="AB400" s="4"/>
      <c r="AC400" s="4"/>
      <c r="AD400" s="4"/>
      <c r="AE400" s="4"/>
      <c r="AF400" s="4"/>
      <c r="AH400" s="35"/>
      <c r="AI400" s="4"/>
      <c r="AJ400" s="4"/>
      <c r="AK400" s="4"/>
      <c r="AL400" s="4"/>
      <c r="AM400" s="4"/>
      <c r="AN400" s="4"/>
      <c r="AO400" s="4"/>
      <c r="AP400" s="4"/>
      <c r="AQ400" s="4"/>
      <c r="AR400" s="4"/>
      <c r="AS400" s="4"/>
      <c r="AT400" s="4"/>
    </row>
    <row r="401" spans="23:46" x14ac:dyDescent="0.25">
      <c r="W401" s="4"/>
      <c r="X401" s="4"/>
      <c r="Y401" s="4"/>
      <c r="Z401" s="4"/>
      <c r="AA401" s="4"/>
      <c r="AB401" s="4"/>
      <c r="AC401" s="4"/>
      <c r="AD401" s="4"/>
      <c r="AE401" s="4"/>
      <c r="AF401" s="4"/>
      <c r="AH401" s="35"/>
      <c r="AI401" s="4"/>
      <c r="AJ401" s="4"/>
      <c r="AK401" s="4"/>
      <c r="AL401" s="4"/>
      <c r="AM401" s="4"/>
      <c r="AN401" s="4"/>
      <c r="AO401" s="4"/>
      <c r="AP401" s="4"/>
      <c r="AQ401" s="4"/>
      <c r="AR401" s="4"/>
      <c r="AS401" s="4"/>
      <c r="AT401" s="4"/>
    </row>
    <row r="402" spans="23:46" x14ac:dyDescent="0.25">
      <c r="W402" s="4"/>
      <c r="X402" s="4"/>
      <c r="Y402" s="4"/>
      <c r="Z402" s="4"/>
      <c r="AA402" s="4"/>
      <c r="AB402" s="4"/>
      <c r="AC402" s="4"/>
      <c r="AD402" s="4"/>
      <c r="AE402" s="4"/>
      <c r="AF402" s="4"/>
      <c r="AH402" s="35"/>
      <c r="AI402" s="4"/>
      <c r="AJ402" s="4"/>
      <c r="AK402" s="4"/>
      <c r="AL402" s="4"/>
      <c r="AM402" s="4"/>
      <c r="AN402" s="4"/>
      <c r="AO402" s="4"/>
      <c r="AP402" s="4"/>
      <c r="AQ402" s="4"/>
      <c r="AR402" s="4"/>
      <c r="AS402" s="4"/>
      <c r="AT402" s="4"/>
    </row>
    <row r="403" spans="23:46" x14ac:dyDescent="0.25">
      <c r="W403" s="4"/>
      <c r="X403" s="4"/>
      <c r="Y403" s="4"/>
      <c r="Z403" s="4"/>
      <c r="AA403" s="4"/>
      <c r="AB403" s="4"/>
      <c r="AC403" s="4"/>
      <c r="AD403" s="4"/>
      <c r="AE403" s="4"/>
      <c r="AF403" s="4"/>
      <c r="AH403" s="35"/>
      <c r="AI403" s="4"/>
      <c r="AJ403" s="4"/>
      <c r="AK403" s="4"/>
      <c r="AL403" s="4"/>
      <c r="AM403" s="4"/>
      <c r="AN403" s="4"/>
      <c r="AO403" s="4"/>
      <c r="AP403" s="4"/>
      <c r="AQ403" s="4"/>
      <c r="AR403" s="4"/>
      <c r="AS403" s="4"/>
      <c r="AT403" s="4"/>
    </row>
    <row r="404" spans="23:46" x14ac:dyDescent="0.25">
      <c r="W404" s="4"/>
      <c r="X404" s="4"/>
      <c r="Y404" s="4"/>
      <c r="Z404" s="4"/>
      <c r="AA404" s="4"/>
      <c r="AB404" s="4"/>
      <c r="AC404" s="4"/>
      <c r="AD404" s="4"/>
      <c r="AE404" s="4"/>
      <c r="AF404" s="4"/>
      <c r="AH404" s="35"/>
      <c r="AI404" s="4"/>
      <c r="AJ404" s="4"/>
      <c r="AK404" s="4"/>
      <c r="AL404" s="4"/>
      <c r="AM404" s="4"/>
      <c r="AN404" s="4"/>
      <c r="AO404" s="4"/>
      <c r="AP404" s="4"/>
      <c r="AQ404" s="4"/>
      <c r="AR404" s="4"/>
      <c r="AS404" s="4"/>
      <c r="AT404" s="4"/>
    </row>
    <row r="405" spans="23:46" x14ac:dyDescent="0.25">
      <c r="W405" s="4"/>
      <c r="X405" s="4"/>
      <c r="Y405" s="4"/>
      <c r="Z405" s="4"/>
      <c r="AA405" s="4"/>
      <c r="AB405" s="4"/>
      <c r="AC405" s="4"/>
      <c r="AD405" s="4"/>
      <c r="AE405" s="4"/>
      <c r="AF405" s="4"/>
      <c r="AH405" s="35"/>
      <c r="AI405" s="4"/>
      <c r="AJ405" s="4"/>
      <c r="AK405" s="4"/>
      <c r="AL405" s="4"/>
      <c r="AM405" s="4"/>
      <c r="AN405" s="4"/>
      <c r="AO405" s="4"/>
      <c r="AP405" s="4"/>
      <c r="AQ405" s="4"/>
      <c r="AR405" s="4"/>
      <c r="AS405" s="4"/>
      <c r="AT405" s="4"/>
    </row>
    <row r="406" spans="23:46" x14ac:dyDescent="0.25">
      <c r="W406" s="4"/>
      <c r="X406" s="4"/>
      <c r="Y406" s="4"/>
      <c r="Z406" s="4"/>
      <c r="AA406" s="4"/>
      <c r="AB406" s="4"/>
      <c r="AC406" s="4"/>
      <c r="AD406" s="4"/>
      <c r="AE406" s="4"/>
      <c r="AF406" s="4"/>
      <c r="AH406" s="35"/>
      <c r="AI406" s="4"/>
      <c r="AJ406" s="4"/>
      <c r="AK406" s="4"/>
      <c r="AL406" s="4"/>
      <c r="AM406" s="4"/>
      <c r="AN406" s="4"/>
      <c r="AO406" s="4"/>
      <c r="AP406" s="4"/>
      <c r="AQ406" s="4"/>
      <c r="AR406" s="4"/>
      <c r="AS406" s="4"/>
      <c r="AT406" s="4"/>
    </row>
    <row r="407" spans="23:46" x14ac:dyDescent="0.25">
      <c r="W407" s="4"/>
      <c r="X407" s="4"/>
      <c r="Y407" s="4"/>
      <c r="Z407" s="4"/>
      <c r="AA407" s="4"/>
      <c r="AB407" s="4"/>
      <c r="AC407" s="4"/>
      <c r="AD407" s="4"/>
      <c r="AE407" s="4"/>
      <c r="AF407" s="4"/>
      <c r="AH407" s="35"/>
      <c r="AI407" s="4"/>
      <c r="AJ407" s="4"/>
      <c r="AK407" s="4"/>
      <c r="AL407" s="4"/>
      <c r="AM407" s="4"/>
      <c r="AN407" s="4"/>
      <c r="AO407" s="4"/>
      <c r="AP407" s="4"/>
      <c r="AQ407" s="4"/>
      <c r="AR407" s="4"/>
      <c r="AS407" s="4"/>
      <c r="AT407" s="4"/>
    </row>
    <row r="408" spans="23:46" x14ac:dyDescent="0.25">
      <c r="W408" s="4"/>
      <c r="X408" s="4"/>
      <c r="Y408" s="4"/>
      <c r="Z408" s="4"/>
      <c r="AA408" s="4"/>
      <c r="AB408" s="4"/>
      <c r="AC408" s="4"/>
      <c r="AD408" s="4"/>
      <c r="AE408" s="4"/>
      <c r="AF408" s="4"/>
      <c r="AH408" s="35"/>
      <c r="AI408" s="4"/>
      <c r="AJ408" s="4"/>
      <c r="AK408" s="4"/>
      <c r="AL408" s="4"/>
      <c r="AM408" s="4"/>
      <c r="AN408" s="4"/>
      <c r="AO408" s="4"/>
      <c r="AP408" s="4"/>
      <c r="AQ408" s="4"/>
      <c r="AR408" s="4"/>
      <c r="AS408" s="4"/>
      <c r="AT408" s="4"/>
    </row>
    <row r="409" spans="23:46" x14ac:dyDescent="0.25">
      <c r="W409" s="4"/>
      <c r="X409" s="4"/>
      <c r="Y409" s="4"/>
      <c r="Z409" s="4"/>
      <c r="AA409" s="4"/>
      <c r="AB409" s="4"/>
      <c r="AC409" s="4"/>
      <c r="AD409" s="4"/>
      <c r="AE409" s="4"/>
      <c r="AF409" s="4"/>
      <c r="AH409" s="35"/>
      <c r="AI409" s="4"/>
      <c r="AJ409" s="4"/>
      <c r="AK409" s="4"/>
      <c r="AL409" s="4"/>
      <c r="AM409" s="4"/>
      <c r="AN409" s="4"/>
      <c r="AO409" s="4"/>
      <c r="AP409" s="4"/>
      <c r="AQ409" s="4"/>
      <c r="AR409" s="4"/>
      <c r="AS409" s="4"/>
      <c r="AT409" s="4"/>
    </row>
    <row r="410" spans="23:46" x14ac:dyDescent="0.25">
      <c r="W410" s="4"/>
      <c r="X410" s="4"/>
      <c r="Y410" s="4"/>
      <c r="Z410" s="4"/>
      <c r="AA410" s="4"/>
      <c r="AB410" s="4"/>
      <c r="AC410" s="4"/>
      <c r="AD410" s="4"/>
      <c r="AE410" s="4"/>
      <c r="AF410" s="4"/>
      <c r="AH410" s="35"/>
      <c r="AI410" s="4"/>
      <c r="AJ410" s="4"/>
      <c r="AK410" s="4"/>
      <c r="AL410" s="4"/>
      <c r="AM410" s="4"/>
      <c r="AN410" s="4"/>
      <c r="AO410" s="4"/>
      <c r="AP410" s="4"/>
      <c r="AQ410" s="4"/>
      <c r="AR410" s="4"/>
      <c r="AS410" s="4"/>
      <c r="AT410" s="4"/>
    </row>
    <row r="411" spans="23:46" x14ac:dyDescent="0.25">
      <c r="W411" s="4"/>
      <c r="X411" s="4"/>
      <c r="Y411" s="4"/>
      <c r="Z411" s="4"/>
      <c r="AA411" s="4"/>
      <c r="AB411" s="4"/>
      <c r="AC411" s="4"/>
      <c r="AD411" s="4"/>
      <c r="AE411" s="4"/>
      <c r="AF411" s="4"/>
      <c r="AH411" s="35"/>
      <c r="AI411" s="4"/>
      <c r="AJ411" s="4"/>
      <c r="AK411" s="4"/>
      <c r="AL411" s="4"/>
      <c r="AM411" s="4"/>
      <c r="AN411" s="4"/>
      <c r="AO411" s="4"/>
      <c r="AP411" s="4"/>
      <c r="AQ411" s="4"/>
      <c r="AR411" s="4"/>
      <c r="AS411" s="4"/>
      <c r="AT411" s="4"/>
    </row>
    <row r="412" spans="23:46" x14ac:dyDescent="0.25">
      <c r="W412" s="4"/>
      <c r="X412" s="4"/>
      <c r="Y412" s="4"/>
      <c r="Z412" s="4"/>
      <c r="AA412" s="4"/>
      <c r="AB412" s="4"/>
      <c r="AC412" s="4"/>
      <c r="AD412" s="4"/>
      <c r="AE412" s="4"/>
      <c r="AF412" s="4"/>
      <c r="AH412" s="35"/>
      <c r="AI412" s="4"/>
      <c r="AJ412" s="4"/>
      <c r="AK412" s="4"/>
      <c r="AL412" s="4"/>
      <c r="AM412" s="4"/>
      <c r="AN412" s="4"/>
      <c r="AO412" s="4"/>
      <c r="AP412" s="4"/>
      <c r="AQ412" s="4"/>
      <c r="AR412" s="4"/>
      <c r="AS412" s="4"/>
      <c r="AT412" s="4"/>
    </row>
    <row r="413" spans="23:46" x14ac:dyDescent="0.25">
      <c r="W413" s="4"/>
      <c r="X413" s="4"/>
      <c r="Y413" s="4"/>
      <c r="Z413" s="4"/>
      <c r="AA413" s="4"/>
      <c r="AB413" s="4"/>
      <c r="AC413" s="4"/>
      <c r="AD413" s="4"/>
      <c r="AE413" s="4"/>
      <c r="AF413" s="4"/>
      <c r="AH413" s="35"/>
      <c r="AI413" s="4"/>
      <c r="AJ413" s="4"/>
      <c r="AK413" s="4"/>
      <c r="AL413" s="4"/>
      <c r="AM413" s="4"/>
      <c r="AN413" s="4"/>
      <c r="AO413" s="4"/>
      <c r="AP413" s="4"/>
      <c r="AQ413" s="4"/>
      <c r="AR413" s="4"/>
      <c r="AS413" s="4"/>
      <c r="AT413" s="4"/>
    </row>
    <row r="414" spans="23:46" x14ac:dyDescent="0.25">
      <c r="W414" s="4"/>
      <c r="X414" s="4"/>
      <c r="Y414" s="4"/>
      <c r="Z414" s="4"/>
      <c r="AA414" s="4"/>
      <c r="AB414" s="4"/>
      <c r="AC414" s="4"/>
      <c r="AD414" s="4"/>
      <c r="AE414" s="4"/>
      <c r="AF414" s="4"/>
      <c r="AH414" s="35"/>
      <c r="AI414" s="4"/>
      <c r="AJ414" s="4"/>
      <c r="AK414" s="4"/>
      <c r="AL414" s="4"/>
      <c r="AM414" s="4"/>
      <c r="AN414" s="4"/>
      <c r="AO414" s="4"/>
      <c r="AP414" s="4"/>
      <c r="AQ414" s="4"/>
      <c r="AR414" s="4"/>
      <c r="AS414" s="4"/>
      <c r="AT414" s="4"/>
    </row>
    <row r="415" spans="23:46" x14ac:dyDescent="0.25">
      <c r="W415" s="4"/>
      <c r="X415" s="4"/>
      <c r="Y415" s="4"/>
      <c r="Z415" s="4"/>
      <c r="AA415" s="4"/>
      <c r="AB415" s="4"/>
      <c r="AC415" s="4"/>
      <c r="AD415" s="4"/>
      <c r="AE415" s="4"/>
      <c r="AF415" s="4"/>
      <c r="AH415" s="35"/>
      <c r="AI415" s="4"/>
      <c r="AJ415" s="4"/>
      <c r="AK415" s="4"/>
      <c r="AL415" s="4"/>
      <c r="AM415" s="4"/>
      <c r="AN415" s="4"/>
      <c r="AO415" s="4"/>
      <c r="AP415" s="4"/>
      <c r="AQ415" s="4"/>
      <c r="AR415" s="4"/>
      <c r="AS415" s="4"/>
      <c r="AT415" s="4"/>
    </row>
    <row r="416" spans="23:46" x14ac:dyDescent="0.25">
      <c r="W416" s="4"/>
      <c r="X416" s="4"/>
      <c r="Y416" s="4"/>
      <c r="Z416" s="4"/>
      <c r="AA416" s="4"/>
      <c r="AB416" s="4"/>
      <c r="AC416" s="4"/>
      <c r="AD416" s="4"/>
      <c r="AE416" s="4"/>
      <c r="AF416" s="4"/>
      <c r="AH416" s="35"/>
      <c r="AI416" s="4"/>
      <c r="AJ416" s="4"/>
      <c r="AK416" s="4"/>
      <c r="AL416" s="4"/>
      <c r="AM416" s="4"/>
      <c r="AN416" s="4"/>
      <c r="AO416" s="4"/>
      <c r="AP416" s="4"/>
      <c r="AQ416" s="4"/>
      <c r="AR416" s="4"/>
      <c r="AS416" s="4"/>
      <c r="AT416" s="4"/>
    </row>
    <row r="417" spans="23:46" x14ac:dyDescent="0.25">
      <c r="W417" s="4"/>
      <c r="X417" s="4"/>
      <c r="Y417" s="4"/>
      <c r="Z417" s="4"/>
      <c r="AA417" s="4"/>
      <c r="AB417" s="4"/>
      <c r="AC417" s="4"/>
      <c r="AD417" s="4"/>
      <c r="AE417" s="4"/>
      <c r="AF417" s="4"/>
      <c r="AH417" s="35"/>
      <c r="AI417" s="4"/>
      <c r="AJ417" s="4"/>
      <c r="AK417" s="4"/>
      <c r="AL417" s="4"/>
      <c r="AM417" s="4"/>
      <c r="AN417" s="4"/>
      <c r="AO417" s="4"/>
      <c r="AP417" s="4"/>
      <c r="AQ417" s="4"/>
      <c r="AR417" s="4"/>
      <c r="AS417" s="4"/>
      <c r="AT417" s="4"/>
    </row>
    <row r="418" spans="23:46" x14ac:dyDescent="0.25">
      <c r="W418" s="4"/>
      <c r="X418" s="4"/>
      <c r="Y418" s="4"/>
      <c r="Z418" s="4"/>
      <c r="AA418" s="4"/>
      <c r="AB418" s="4"/>
      <c r="AC418" s="4"/>
      <c r="AD418" s="4"/>
      <c r="AE418" s="4"/>
      <c r="AF418" s="4"/>
      <c r="AH418" s="35"/>
      <c r="AI418" s="4"/>
      <c r="AJ418" s="4"/>
      <c r="AK418" s="4"/>
      <c r="AL418" s="4"/>
      <c r="AM418" s="4"/>
      <c r="AN418" s="4"/>
      <c r="AO418" s="4"/>
      <c r="AP418" s="4"/>
      <c r="AQ418" s="4"/>
      <c r="AR418" s="4"/>
      <c r="AS418" s="4"/>
      <c r="AT418" s="4"/>
    </row>
    <row r="419" spans="23:46" x14ac:dyDescent="0.25">
      <c r="W419" s="4"/>
      <c r="X419" s="4"/>
      <c r="Y419" s="4"/>
      <c r="Z419" s="4"/>
      <c r="AA419" s="4"/>
      <c r="AB419" s="4"/>
      <c r="AC419" s="4"/>
      <c r="AD419" s="4"/>
      <c r="AE419" s="4"/>
      <c r="AF419" s="4"/>
      <c r="AH419" s="35"/>
      <c r="AI419" s="4"/>
      <c r="AJ419" s="4"/>
      <c r="AK419" s="4"/>
      <c r="AL419" s="4"/>
      <c r="AM419" s="4"/>
      <c r="AN419" s="4"/>
      <c r="AO419" s="4"/>
      <c r="AP419" s="4"/>
      <c r="AQ419" s="4"/>
      <c r="AR419" s="4"/>
      <c r="AS419" s="4"/>
      <c r="AT419" s="4"/>
    </row>
    <row r="420" spans="23:46" x14ac:dyDescent="0.25">
      <c r="W420" s="4"/>
      <c r="X420" s="4"/>
      <c r="Y420" s="4"/>
      <c r="Z420" s="4"/>
      <c r="AA420" s="4"/>
      <c r="AB420" s="4"/>
      <c r="AC420" s="4"/>
      <c r="AD420" s="4"/>
      <c r="AE420" s="4"/>
      <c r="AF420" s="4"/>
      <c r="AH420" s="35"/>
      <c r="AI420" s="4"/>
      <c r="AJ420" s="4"/>
      <c r="AK420" s="4"/>
      <c r="AL420" s="4"/>
      <c r="AM420" s="4"/>
      <c r="AN420" s="4"/>
      <c r="AO420" s="4"/>
      <c r="AP420" s="4"/>
      <c r="AQ420" s="4"/>
      <c r="AR420" s="4"/>
      <c r="AS420" s="4"/>
      <c r="AT420" s="4"/>
    </row>
    <row r="421" spans="23:46" x14ac:dyDescent="0.25">
      <c r="W421" s="4"/>
      <c r="X421" s="4"/>
      <c r="Y421" s="4"/>
      <c r="Z421" s="4"/>
      <c r="AA421" s="4"/>
      <c r="AB421" s="4"/>
      <c r="AC421" s="4"/>
      <c r="AD421" s="4"/>
      <c r="AE421" s="4"/>
      <c r="AF421" s="4"/>
      <c r="AH421" s="35"/>
      <c r="AI421" s="4"/>
      <c r="AJ421" s="4"/>
      <c r="AK421" s="4"/>
      <c r="AL421" s="4"/>
      <c r="AM421" s="4"/>
      <c r="AN421" s="4"/>
      <c r="AO421" s="4"/>
      <c r="AP421" s="4"/>
      <c r="AQ421" s="4"/>
      <c r="AR421" s="4"/>
      <c r="AS421" s="4"/>
      <c r="AT421" s="4"/>
    </row>
    <row r="422" spans="23:46" x14ac:dyDescent="0.25">
      <c r="W422" s="4"/>
      <c r="X422" s="4"/>
      <c r="Y422" s="4"/>
      <c r="Z422" s="4"/>
      <c r="AA422" s="4"/>
      <c r="AB422" s="4"/>
      <c r="AC422" s="4"/>
      <c r="AD422" s="4"/>
      <c r="AE422" s="4"/>
      <c r="AF422" s="4"/>
      <c r="AH422" s="35"/>
      <c r="AI422" s="4"/>
      <c r="AJ422" s="4"/>
      <c r="AK422" s="4"/>
      <c r="AL422" s="4"/>
      <c r="AM422" s="4"/>
      <c r="AN422" s="4"/>
      <c r="AO422" s="4"/>
      <c r="AP422" s="4"/>
      <c r="AQ422" s="4"/>
      <c r="AR422" s="4"/>
      <c r="AS422" s="4"/>
      <c r="AT422" s="4"/>
    </row>
    <row r="423" spans="23:46" x14ac:dyDescent="0.25">
      <c r="W423" s="4"/>
      <c r="X423" s="4"/>
      <c r="Y423" s="4"/>
      <c r="Z423" s="4"/>
      <c r="AA423" s="4"/>
      <c r="AB423" s="4"/>
      <c r="AC423" s="4"/>
      <c r="AD423" s="4"/>
      <c r="AE423" s="4"/>
      <c r="AF423" s="4"/>
      <c r="AH423" s="35"/>
      <c r="AI423" s="4"/>
      <c r="AJ423" s="4"/>
      <c r="AK423" s="4"/>
      <c r="AL423" s="4"/>
      <c r="AM423" s="4"/>
      <c r="AN423" s="4"/>
      <c r="AO423" s="4"/>
      <c r="AP423" s="4"/>
      <c r="AQ423" s="4"/>
      <c r="AR423" s="4"/>
      <c r="AS423" s="4"/>
      <c r="AT423" s="4"/>
    </row>
    <row r="424" spans="23:46" x14ac:dyDescent="0.25">
      <c r="W424" s="4"/>
      <c r="X424" s="4"/>
      <c r="Y424" s="4"/>
      <c r="Z424" s="4"/>
      <c r="AA424" s="4"/>
      <c r="AB424" s="4"/>
      <c r="AC424" s="4"/>
      <c r="AD424" s="4"/>
      <c r="AE424" s="4"/>
      <c r="AF424" s="4"/>
      <c r="AH424" s="35"/>
      <c r="AI424" s="4"/>
      <c r="AJ424" s="4"/>
      <c r="AK424" s="4"/>
      <c r="AL424" s="4"/>
      <c r="AM424" s="4"/>
      <c r="AN424" s="4"/>
      <c r="AO424" s="4"/>
      <c r="AP424" s="4"/>
      <c r="AQ424" s="4"/>
      <c r="AR424" s="4"/>
      <c r="AS424" s="4"/>
      <c r="AT424" s="4"/>
    </row>
    <row r="425" spans="23:46" x14ac:dyDescent="0.25">
      <c r="W425" s="4"/>
      <c r="X425" s="4"/>
      <c r="Y425" s="4"/>
      <c r="Z425" s="4"/>
      <c r="AA425" s="4"/>
      <c r="AB425" s="4"/>
      <c r="AC425" s="4"/>
      <c r="AD425" s="4"/>
      <c r="AE425" s="4"/>
      <c r="AF425" s="4"/>
      <c r="AH425" s="35"/>
      <c r="AI425" s="4"/>
      <c r="AJ425" s="4"/>
      <c r="AK425" s="4"/>
      <c r="AL425" s="4"/>
      <c r="AM425" s="4"/>
      <c r="AN425" s="4"/>
      <c r="AO425" s="4"/>
      <c r="AP425" s="4"/>
      <c r="AQ425" s="4"/>
      <c r="AR425" s="4"/>
      <c r="AS425" s="4"/>
      <c r="AT425" s="4"/>
    </row>
    <row r="426" spans="23:46" x14ac:dyDescent="0.25">
      <c r="W426" s="4"/>
      <c r="X426" s="4"/>
      <c r="Y426" s="4"/>
      <c r="Z426" s="4"/>
      <c r="AA426" s="4"/>
      <c r="AB426" s="4"/>
      <c r="AC426" s="4"/>
      <c r="AD426" s="4"/>
      <c r="AE426" s="4"/>
      <c r="AF426" s="4"/>
      <c r="AH426" s="35"/>
      <c r="AI426" s="4"/>
      <c r="AJ426" s="4"/>
      <c r="AK426" s="4"/>
      <c r="AL426" s="4"/>
      <c r="AM426" s="4"/>
      <c r="AN426" s="4"/>
      <c r="AO426" s="4"/>
      <c r="AP426" s="4"/>
      <c r="AQ426" s="4"/>
      <c r="AR426" s="4"/>
      <c r="AS426" s="4"/>
      <c r="AT426" s="4"/>
    </row>
    <row r="427" spans="23:46" x14ac:dyDescent="0.25">
      <c r="W427" s="4"/>
      <c r="X427" s="4"/>
      <c r="Y427" s="4"/>
      <c r="Z427" s="4"/>
      <c r="AA427" s="4"/>
      <c r="AB427" s="4"/>
      <c r="AC427" s="4"/>
      <c r="AD427" s="4"/>
      <c r="AE427" s="4"/>
      <c r="AF427" s="4"/>
      <c r="AH427" s="35"/>
      <c r="AI427" s="4"/>
      <c r="AJ427" s="4"/>
      <c r="AK427" s="4"/>
      <c r="AL427" s="4"/>
      <c r="AM427" s="4"/>
      <c r="AN427" s="4"/>
      <c r="AO427" s="4"/>
      <c r="AP427" s="4"/>
      <c r="AQ427" s="4"/>
      <c r="AR427" s="4"/>
      <c r="AS427" s="4"/>
      <c r="AT427" s="4"/>
    </row>
    <row r="428" spans="23:46" x14ac:dyDescent="0.25">
      <c r="W428" s="4"/>
      <c r="X428" s="4"/>
      <c r="Y428" s="4"/>
      <c r="Z428" s="4"/>
      <c r="AA428" s="4"/>
      <c r="AB428" s="4"/>
      <c r="AC428" s="4"/>
      <c r="AD428" s="4"/>
      <c r="AE428" s="4"/>
      <c r="AF428" s="4"/>
      <c r="AH428" s="35"/>
      <c r="AI428" s="4"/>
      <c r="AJ428" s="4"/>
      <c r="AK428" s="4"/>
      <c r="AL428" s="4"/>
      <c r="AM428" s="4"/>
      <c r="AN428" s="4"/>
      <c r="AO428" s="4"/>
      <c r="AP428" s="4"/>
      <c r="AQ428" s="4"/>
      <c r="AR428" s="4"/>
      <c r="AS428" s="4"/>
      <c r="AT428" s="4"/>
    </row>
    <row r="429" spans="23:46" x14ac:dyDescent="0.25">
      <c r="W429" s="4"/>
      <c r="X429" s="4"/>
      <c r="Y429" s="4"/>
      <c r="Z429" s="4"/>
      <c r="AA429" s="4"/>
      <c r="AB429" s="4"/>
      <c r="AC429" s="4"/>
      <c r="AD429" s="4"/>
      <c r="AE429" s="4"/>
      <c r="AF429" s="4"/>
      <c r="AH429" s="35"/>
      <c r="AI429" s="4"/>
      <c r="AJ429" s="4"/>
      <c r="AK429" s="4"/>
      <c r="AL429" s="4"/>
      <c r="AM429" s="4"/>
      <c r="AN429" s="4"/>
      <c r="AO429" s="4"/>
      <c r="AP429" s="4"/>
      <c r="AQ429" s="4"/>
      <c r="AR429" s="4"/>
      <c r="AS429" s="4"/>
      <c r="AT429" s="4"/>
    </row>
    <row r="430" spans="23:46" x14ac:dyDescent="0.25">
      <c r="W430" s="4"/>
      <c r="X430" s="4"/>
      <c r="Y430" s="4"/>
      <c r="Z430" s="4"/>
      <c r="AA430" s="4"/>
      <c r="AB430" s="4"/>
      <c r="AC430" s="4"/>
      <c r="AD430" s="4"/>
      <c r="AE430" s="4"/>
      <c r="AF430" s="4"/>
      <c r="AH430" s="35"/>
      <c r="AI430" s="4"/>
      <c r="AJ430" s="4"/>
      <c r="AK430" s="4"/>
      <c r="AL430" s="4"/>
      <c r="AM430" s="4"/>
      <c r="AN430" s="4"/>
      <c r="AO430" s="4"/>
      <c r="AP430" s="4"/>
      <c r="AQ430" s="4"/>
      <c r="AR430" s="4"/>
      <c r="AS430" s="4"/>
      <c r="AT430" s="4"/>
    </row>
    <row r="431" spans="23:46" x14ac:dyDescent="0.25">
      <c r="W431" s="4"/>
      <c r="X431" s="4"/>
      <c r="Y431" s="4"/>
      <c r="Z431" s="4"/>
      <c r="AA431" s="4"/>
      <c r="AB431" s="4"/>
      <c r="AC431" s="4"/>
      <c r="AD431" s="4"/>
      <c r="AE431" s="4"/>
      <c r="AF431" s="4"/>
      <c r="AH431" s="35"/>
      <c r="AI431" s="4"/>
      <c r="AJ431" s="4"/>
      <c r="AK431" s="4"/>
      <c r="AL431" s="4"/>
      <c r="AM431" s="4"/>
      <c r="AN431" s="4"/>
      <c r="AO431" s="4"/>
      <c r="AP431" s="4"/>
      <c r="AQ431" s="4"/>
      <c r="AR431" s="4"/>
      <c r="AS431" s="4"/>
      <c r="AT431" s="4"/>
    </row>
    <row r="432" spans="23:46" x14ac:dyDescent="0.25">
      <c r="W432" s="4"/>
      <c r="X432" s="4"/>
      <c r="Y432" s="4"/>
      <c r="Z432" s="4"/>
      <c r="AA432" s="4"/>
      <c r="AB432" s="4"/>
      <c r="AC432" s="4"/>
      <c r="AD432" s="4"/>
      <c r="AE432" s="4"/>
      <c r="AF432" s="4"/>
      <c r="AH432" s="35"/>
      <c r="AI432" s="4"/>
      <c r="AJ432" s="4"/>
      <c r="AK432" s="4"/>
      <c r="AL432" s="4"/>
      <c r="AM432" s="4"/>
      <c r="AN432" s="4"/>
      <c r="AO432" s="4"/>
      <c r="AP432" s="4"/>
      <c r="AQ432" s="4"/>
      <c r="AR432" s="4"/>
      <c r="AS432" s="4"/>
      <c r="AT432" s="4"/>
    </row>
    <row r="433" spans="23:46" x14ac:dyDescent="0.25">
      <c r="W433" s="4"/>
      <c r="X433" s="4"/>
      <c r="Y433" s="4"/>
      <c r="Z433" s="4"/>
      <c r="AA433" s="4"/>
      <c r="AB433" s="4"/>
      <c r="AC433" s="4"/>
      <c r="AD433" s="4"/>
      <c r="AE433" s="4"/>
      <c r="AF433" s="4"/>
      <c r="AH433" s="35"/>
      <c r="AI433" s="4"/>
      <c r="AJ433" s="4"/>
      <c r="AK433" s="4"/>
      <c r="AL433" s="4"/>
      <c r="AM433" s="4"/>
      <c r="AN433" s="4"/>
      <c r="AO433" s="4"/>
      <c r="AP433" s="4"/>
      <c r="AQ433" s="4"/>
      <c r="AR433" s="4"/>
      <c r="AS433" s="4"/>
      <c r="AT433" s="4"/>
    </row>
    <row r="434" spans="23:46" x14ac:dyDescent="0.25">
      <c r="W434" s="4"/>
      <c r="X434" s="4"/>
      <c r="Y434" s="4"/>
      <c r="Z434" s="4"/>
      <c r="AA434" s="4"/>
      <c r="AB434" s="4"/>
      <c r="AC434" s="4"/>
      <c r="AD434" s="4"/>
      <c r="AE434" s="4"/>
      <c r="AF434" s="4"/>
      <c r="AH434" s="35"/>
      <c r="AI434" s="4"/>
      <c r="AJ434" s="4"/>
      <c r="AK434" s="4"/>
      <c r="AL434" s="4"/>
      <c r="AM434" s="4"/>
      <c r="AN434" s="4"/>
      <c r="AO434" s="4"/>
      <c r="AP434" s="4"/>
      <c r="AQ434" s="4"/>
      <c r="AR434" s="4"/>
      <c r="AS434" s="4"/>
      <c r="AT434" s="4"/>
    </row>
    <row r="435" spans="23:46" x14ac:dyDescent="0.25">
      <c r="W435" s="4"/>
      <c r="X435" s="4"/>
      <c r="Y435" s="4"/>
      <c r="Z435" s="4"/>
      <c r="AA435" s="4"/>
      <c r="AB435" s="4"/>
      <c r="AC435" s="4"/>
      <c r="AD435" s="4"/>
      <c r="AE435" s="4"/>
      <c r="AF435" s="4"/>
      <c r="AH435" s="35"/>
      <c r="AI435" s="4"/>
      <c r="AJ435" s="4"/>
      <c r="AK435" s="4"/>
      <c r="AL435" s="4"/>
      <c r="AM435" s="4"/>
      <c r="AN435" s="4"/>
      <c r="AO435" s="4"/>
      <c r="AP435" s="4"/>
      <c r="AQ435" s="4"/>
      <c r="AR435" s="4"/>
      <c r="AS435" s="4"/>
      <c r="AT435" s="4"/>
    </row>
    <row r="436" spans="23:46" x14ac:dyDescent="0.25">
      <c r="W436" s="4"/>
      <c r="X436" s="4"/>
      <c r="Y436" s="4"/>
      <c r="Z436" s="4"/>
      <c r="AA436" s="4"/>
      <c r="AB436" s="4"/>
      <c r="AC436" s="4"/>
      <c r="AD436" s="4"/>
      <c r="AE436" s="4"/>
      <c r="AF436" s="4"/>
      <c r="AH436" s="35"/>
      <c r="AI436" s="4"/>
      <c r="AJ436" s="4"/>
      <c r="AK436" s="4"/>
      <c r="AL436" s="4"/>
      <c r="AM436" s="4"/>
      <c r="AN436" s="4"/>
      <c r="AO436" s="4"/>
      <c r="AP436" s="4"/>
      <c r="AQ436" s="4"/>
      <c r="AR436" s="4"/>
      <c r="AS436" s="4"/>
      <c r="AT436" s="4"/>
    </row>
    <row r="437" spans="23:46" x14ac:dyDescent="0.25">
      <c r="W437" s="4"/>
      <c r="X437" s="4"/>
      <c r="Y437" s="4"/>
      <c r="Z437" s="4"/>
      <c r="AA437" s="4"/>
      <c r="AB437" s="4"/>
      <c r="AC437" s="4"/>
      <c r="AD437" s="4"/>
      <c r="AE437" s="4"/>
      <c r="AF437" s="4"/>
      <c r="AH437" s="35"/>
      <c r="AI437" s="4"/>
      <c r="AJ437" s="4"/>
      <c r="AK437" s="4"/>
      <c r="AL437" s="4"/>
      <c r="AM437" s="4"/>
      <c r="AN437" s="4"/>
      <c r="AO437" s="4"/>
      <c r="AP437" s="4"/>
      <c r="AQ437" s="4"/>
      <c r="AR437" s="4"/>
      <c r="AS437" s="4"/>
      <c r="AT437" s="4"/>
    </row>
    <row r="438" spans="23:46" x14ac:dyDescent="0.25">
      <c r="W438" s="4"/>
      <c r="X438" s="4"/>
      <c r="Y438" s="4"/>
      <c r="Z438" s="4"/>
      <c r="AA438" s="4"/>
      <c r="AB438" s="4"/>
      <c r="AC438" s="4"/>
      <c r="AD438" s="4"/>
      <c r="AE438" s="4"/>
      <c r="AF438" s="4"/>
      <c r="AH438" s="35"/>
      <c r="AI438" s="4"/>
      <c r="AJ438" s="4"/>
      <c r="AK438" s="4"/>
      <c r="AL438" s="4"/>
      <c r="AM438" s="4"/>
      <c r="AN438" s="4"/>
      <c r="AO438" s="4"/>
      <c r="AP438" s="4"/>
      <c r="AQ438" s="4"/>
      <c r="AR438" s="4"/>
      <c r="AS438" s="4"/>
      <c r="AT438" s="4"/>
    </row>
    <row r="439" spans="23:46" x14ac:dyDescent="0.25">
      <c r="W439" s="4"/>
      <c r="X439" s="4"/>
      <c r="Y439" s="4"/>
      <c r="Z439" s="4"/>
      <c r="AA439" s="4"/>
      <c r="AB439" s="4"/>
      <c r="AC439" s="4"/>
      <c r="AD439" s="4"/>
      <c r="AE439" s="4"/>
      <c r="AF439" s="4"/>
      <c r="AH439" s="35"/>
      <c r="AI439" s="4"/>
      <c r="AJ439" s="4"/>
      <c r="AK439" s="4"/>
      <c r="AL439" s="4"/>
      <c r="AM439" s="4"/>
      <c r="AN439" s="4"/>
      <c r="AO439" s="4"/>
      <c r="AP439" s="4"/>
      <c r="AQ439" s="4"/>
      <c r="AR439" s="4"/>
      <c r="AS439" s="4"/>
      <c r="AT439" s="4"/>
    </row>
    <row r="440" spans="23:46" x14ac:dyDescent="0.25">
      <c r="W440" s="4"/>
      <c r="X440" s="4"/>
      <c r="Y440" s="4"/>
      <c r="Z440" s="4"/>
      <c r="AA440" s="4"/>
      <c r="AB440" s="4"/>
      <c r="AC440" s="4"/>
      <c r="AD440" s="4"/>
      <c r="AE440" s="4"/>
      <c r="AF440" s="4"/>
      <c r="AH440" s="35"/>
      <c r="AI440" s="4"/>
      <c r="AJ440" s="4"/>
      <c r="AK440" s="4"/>
      <c r="AL440" s="4"/>
      <c r="AM440" s="4"/>
      <c r="AN440" s="4"/>
      <c r="AO440" s="4"/>
      <c r="AP440" s="4"/>
      <c r="AQ440" s="4"/>
      <c r="AR440" s="4"/>
      <c r="AS440" s="4"/>
      <c r="AT440" s="4"/>
    </row>
    <row r="441" spans="23:46" x14ac:dyDescent="0.25">
      <c r="W441" s="4"/>
      <c r="X441" s="4"/>
      <c r="Y441" s="4"/>
      <c r="Z441" s="4"/>
      <c r="AA441" s="4"/>
      <c r="AB441" s="4"/>
      <c r="AC441" s="4"/>
      <c r="AD441" s="4"/>
      <c r="AE441" s="4"/>
      <c r="AF441" s="4"/>
      <c r="AH441" s="35"/>
      <c r="AI441" s="4"/>
      <c r="AJ441" s="4"/>
      <c r="AK441" s="4"/>
      <c r="AL441" s="4"/>
      <c r="AM441" s="4"/>
      <c r="AN441" s="4"/>
      <c r="AO441" s="4"/>
      <c r="AP441" s="4"/>
      <c r="AQ441" s="4"/>
      <c r="AR441" s="4"/>
      <c r="AS441" s="4"/>
      <c r="AT441" s="4"/>
    </row>
    <row r="442" spans="23:46" x14ac:dyDescent="0.25">
      <c r="W442" s="4"/>
      <c r="X442" s="4"/>
      <c r="Y442" s="4"/>
      <c r="Z442" s="4"/>
      <c r="AA442" s="4"/>
      <c r="AB442" s="4"/>
      <c r="AC442" s="4"/>
      <c r="AD442" s="4"/>
      <c r="AE442" s="4"/>
      <c r="AF442" s="4"/>
      <c r="AH442" s="35"/>
      <c r="AI442" s="4"/>
      <c r="AJ442" s="4"/>
      <c r="AK442" s="4"/>
      <c r="AL442" s="4"/>
      <c r="AM442" s="4"/>
      <c r="AN442" s="4"/>
      <c r="AO442" s="4"/>
      <c r="AP442" s="4"/>
      <c r="AQ442" s="4"/>
      <c r="AR442" s="4"/>
      <c r="AS442" s="4"/>
      <c r="AT442" s="4"/>
    </row>
    <row r="443" spans="23:46" x14ac:dyDescent="0.25">
      <c r="W443" s="4"/>
      <c r="X443" s="4"/>
      <c r="Y443" s="4"/>
      <c r="Z443" s="4"/>
      <c r="AA443" s="4"/>
      <c r="AB443" s="4"/>
      <c r="AC443" s="4"/>
      <c r="AD443" s="4"/>
      <c r="AE443" s="4"/>
      <c r="AF443" s="4"/>
      <c r="AH443" s="35"/>
      <c r="AI443" s="4"/>
      <c r="AJ443" s="4"/>
      <c r="AK443" s="4"/>
      <c r="AL443" s="4"/>
      <c r="AM443" s="4"/>
      <c r="AN443" s="4"/>
      <c r="AO443" s="4"/>
      <c r="AP443" s="4"/>
      <c r="AQ443" s="4"/>
      <c r="AR443" s="4"/>
      <c r="AS443" s="4"/>
      <c r="AT443" s="4"/>
    </row>
    <row r="444" spans="23:46" x14ac:dyDescent="0.25">
      <c r="W444" s="4"/>
      <c r="X444" s="4"/>
      <c r="Y444" s="4"/>
      <c r="Z444" s="4"/>
      <c r="AA444" s="4"/>
      <c r="AB444" s="4"/>
      <c r="AC444" s="4"/>
      <c r="AD444" s="4"/>
      <c r="AE444" s="4"/>
      <c r="AF444" s="4"/>
      <c r="AH444" s="35"/>
      <c r="AI444" s="4"/>
      <c r="AJ444" s="4"/>
      <c r="AK444" s="4"/>
      <c r="AL444" s="4"/>
      <c r="AM444" s="4"/>
      <c r="AN444" s="4"/>
      <c r="AO444" s="4"/>
      <c r="AP444" s="4"/>
      <c r="AQ444" s="4"/>
      <c r="AR444" s="4"/>
      <c r="AS444" s="4"/>
      <c r="AT444" s="4"/>
    </row>
    <row r="445" spans="23:46" x14ac:dyDescent="0.25">
      <c r="W445" s="4"/>
      <c r="X445" s="4"/>
      <c r="Y445" s="4"/>
      <c r="Z445" s="4"/>
      <c r="AA445" s="4"/>
      <c r="AB445" s="4"/>
      <c r="AC445" s="4"/>
      <c r="AD445" s="4"/>
      <c r="AE445" s="4"/>
      <c r="AF445" s="4"/>
      <c r="AH445" s="35"/>
      <c r="AI445" s="4"/>
      <c r="AJ445" s="4"/>
      <c r="AK445" s="4"/>
      <c r="AL445" s="4"/>
      <c r="AM445" s="4"/>
      <c r="AN445" s="4"/>
      <c r="AO445" s="4"/>
      <c r="AP445" s="4"/>
      <c r="AQ445" s="4"/>
      <c r="AR445" s="4"/>
      <c r="AS445" s="4"/>
      <c r="AT445" s="4"/>
    </row>
    <row r="446" spans="23:46" x14ac:dyDescent="0.25">
      <c r="W446" s="4"/>
      <c r="X446" s="4"/>
      <c r="Y446" s="4"/>
      <c r="Z446" s="4"/>
      <c r="AA446" s="4"/>
      <c r="AB446" s="4"/>
      <c r="AC446" s="4"/>
      <c r="AD446" s="4"/>
      <c r="AE446" s="4"/>
      <c r="AF446" s="4"/>
      <c r="AH446" s="35"/>
      <c r="AI446" s="4"/>
      <c r="AJ446" s="4"/>
      <c r="AK446" s="4"/>
      <c r="AL446" s="4"/>
      <c r="AM446" s="4"/>
      <c r="AN446" s="4"/>
      <c r="AO446" s="4"/>
      <c r="AP446" s="4"/>
      <c r="AQ446" s="4"/>
      <c r="AR446" s="4"/>
      <c r="AS446" s="4"/>
      <c r="AT446" s="4"/>
    </row>
    <row r="447" spans="23:46" x14ac:dyDescent="0.25">
      <c r="W447" s="4"/>
      <c r="X447" s="4"/>
      <c r="Y447" s="4"/>
      <c r="Z447" s="4"/>
      <c r="AA447" s="4"/>
      <c r="AB447" s="4"/>
      <c r="AC447" s="4"/>
      <c r="AD447" s="4"/>
      <c r="AE447" s="4"/>
      <c r="AF447" s="4"/>
      <c r="AH447" s="35"/>
      <c r="AI447" s="4"/>
      <c r="AJ447" s="4"/>
      <c r="AK447" s="4"/>
      <c r="AL447" s="4"/>
      <c r="AM447" s="4"/>
      <c r="AN447" s="4"/>
      <c r="AO447" s="4"/>
      <c r="AP447" s="4"/>
      <c r="AQ447" s="4"/>
      <c r="AR447" s="4"/>
      <c r="AS447" s="4"/>
      <c r="AT447" s="4"/>
    </row>
    <row r="448" spans="23:46" x14ac:dyDescent="0.25">
      <c r="W448" s="4"/>
      <c r="X448" s="4"/>
      <c r="Y448" s="4"/>
      <c r="Z448" s="4"/>
      <c r="AA448" s="4"/>
      <c r="AB448" s="4"/>
      <c r="AC448" s="4"/>
      <c r="AD448" s="4"/>
      <c r="AE448" s="4"/>
      <c r="AF448" s="4"/>
      <c r="AH448" s="35"/>
      <c r="AI448" s="4"/>
      <c r="AJ448" s="4"/>
      <c r="AK448" s="4"/>
      <c r="AL448" s="4"/>
      <c r="AM448" s="4"/>
      <c r="AN448" s="4"/>
      <c r="AO448" s="4"/>
      <c r="AP448" s="4"/>
      <c r="AQ448" s="4"/>
      <c r="AR448" s="4"/>
      <c r="AS448" s="4"/>
      <c r="AT448" s="4"/>
    </row>
    <row r="449" spans="23:46" x14ac:dyDescent="0.25">
      <c r="W449" s="4"/>
      <c r="X449" s="4"/>
      <c r="Y449" s="4"/>
      <c r="Z449" s="4"/>
      <c r="AA449" s="4"/>
      <c r="AB449" s="4"/>
      <c r="AC449" s="4"/>
      <c r="AD449" s="4"/>
      <c r="AE449" s="4"/>
      <c r="AF449" s="4"/>
      <c r="AH449" s="35"/>
      <c r="AI449" s="4"/>
      <c r="AJ449" s="4"/>
      <c r="AK449" s="4"/>
      <c r="AL449" s="4"/>
      <c r="AM449" s="4"/>
      <c r="AN449" s="4"/>
      <c r="AO449" s="4"/>
      <c r="AP449" s="4"/>
      <c r="AQ449" s="4"/>
      <c r="AR449" s="4"/>
      <c r="AS449" s="4"/>
      <c r="AT449" s="4"/>
    </row>
    <row r="450" spans="23:46" x14ac:dyDescent="0.25">
      <c r="W450" s="4"/>
      <c r="X450" s="4"/>
      <c r="Y450" s="4"/>
      <c r="Z450" s="4"/>
      <c r="AA450" s="4"/>
      <c r="AB450" s="4"/>
      <c r="AC450" s="4"/>
      <c r="AD450" s="4"/>
      <c r="AE450" s="4"/>
      <c r="AF450" s="4"/>
      <c r="AH450" s="35"/>
      <c r="AI450" s="4"/>
      <c r="AJ450" s="4"/>
      <c r="AK450" s="4"/>
      <c r="AL450" s="4"/>
      <c r="AM450" s="4"/>
      <c r="AN450" s="4"/>
      <c r="AO450" s="4"/>
      <c r="AP450" s="4"/>
      <c r="AQ450" s="4"/>
      <c r="AR450" s="4"/>
      <c r="AS450" s="4"/>
      <c r="AT450" s="4"/>
    </row>
    <row r="451" spans="23:46" x14ac:dyDescent="0.25">
      <c r="W451" s="4"/>
      <c r="X451" s="4"/>
      <c r="Y451" s="4"/>
      <c r="Z451" s="4"/>
      <c r="AA451" s="4"/>
      <c r="AB451" s="4"/>
      <c r="AC451" s="4"/>
      <c r="AD451" s="4"/>
      <c r="AE451" s="4"/>
      <c r="AF451" s="4"/>
      <c r="AH451" s="35"/>
      <c r="AI451" s="4"/>
      <c r="AJ451" s="4"/>
      <c r="AK451" s="4"/>
      <c r="AL451" s="4"/>
      <c r="AM451" s="4"/>
      <c r="AN451" s="4"/>
      <c r="AO451" s="4"/>
      <c r="AP451" s="4"/>
      <c r="AQ451" s="4"/>
      <c r="AR451" s="4"/>
      <c r="AS451" s="4"/>
      <c r="AT451" s="4"/>
    </row>
    <row r="452" spans="23:46" x14ac:dyDescent="0.25">
      <c r="W452" s="4"/>
      <c r="X452" s="4"/>
      <c r="Y452" s="4"/>
      <c r="Z452" s="4"/>
      <c r="AA452" s="4"/>
      <c r="AB452" s="4"/>
      <c r="AC452" s="4"/>
      <c r="AD452" s="4"/>
      <c r="AE452" s="4"/>
      <c r="AF452" s="4"/>
      <c r="AH452" s="35"/>
      <c r="AI452" s="4"/>
      <c r="AJ452" s="4"/>
      <c r="AK452" s="4"/>
      <c r="AL452" s="4"/>
      <c r="AM452" s="4"/>
      <c r="AN452" s="4"/>
      <c r="AO452" s="4"/>
      <c r="AP452" s="4"/>
      <c r="AQ452" s="4"/>
      <c r="AR452" s="4"/>
      <c r="AS452" s="4"/>
      <c r="AT452" s="4"/>
    </row>
    <row r="453" spans="23:46" x14ac:dyDescent="0.25">
      <c r="W453" s="4"/>
      <c r="X453" s="4"/>
      <c r="Y453" s="4"/>
      <c r="Z453" s="4"/>
      <c r="AA453" s="4"/>
      <c r="AB453" s="4"/>
      <c r="AC453" s="4"/>
      <c r="AD453" s="4"/>
      <c r="AE453" s="4"/>
      <c r="AF453" s="4"/>
      <c r="AH453" s="35"/>
      <c r="AI453" s="4"/>
      <c r="AJ453" s="4"/>
      <c r="AK453" s="4"/>
      <c r="AL453" s="4"/>
      <c r="AM453" s="4"/>
      <c r="AN453" s="4"/>
      <c r="AO453" s="4"/>
      <c r="AP453" s="4"/>
      <c r="AQ453" s="4"/>
      <c r="AR453" s="4"/>
      <c r="AS453" s="4"/>
      <c r="AT453" s="4"/>
    </row>
    <row r="454" spans="23:46" x14ac:dyDescent="0.25">
      <c r="W454" s="4"/>
      <c r="X454" s="4"/>
      <c r="Y454" s="4"/>
      <c r="Z454" s="4"/>
      <c r="AA454" s="4"/>
      <c r="AB454" s="4"/>
      <c r="AC454" s="4"/>
      <c r="AD454" s="4"/>
      <c r="AE454" s="4"/>
      <c r="AF454" s="4"/>
      <c r="AH454" s="35"/>
      <c r="AI454" s="4"/>
      <c r="AJ454" s="4"/>
      <c r="AK454" s="4"/>
      <c r="AL454" s="4"/>
      <c r="AM454" s="4"/>
      <c r="AN454" s="4"/>
      <c r="AO454" s="4"/>
      <c r="AP454" s="4"/>
      <c r="AQ454" s="4"/>
      <c r="AR454" s="4"/>
      <c r="AS454" s="4"/>
      <c r="AT454" s="4"/>
    </row>
    <row r="455" spans="23:46" x14ac:dyDescent="0.25">
      <c r="W455" s="4"/>
      <c r="X455" s="4"/>
      <c r="Y455" s="4"/>
      <c r="Z455" s="4"/>
      <c r="AA455" s="4"/>
      <c r="AB455" s="4"/>
      <c r="AC455" s="4"/>
      <c r="AD455" s="4"/>
      <c r="AE455" s="4"/>
      <c r="AF455" s="4"/>
      <c r="AH455" s="35"/>
      <c r="AI455" s="4"/>
      <c r="AJ455" s="4"/>
      <c r="AK455" s="4"/>
      <c r="AL455" s="4"/>
      <c r="AM455" s="4"/>
      <c r="AN455" s="4"/>
      <c r="AO455" s="4"/>
      <c r="AP455" s="4"/>
      <c r="AQ455" s="4"/>
      <c r="AR455" s="4"/>
      <c r="AS455" s="4"/>
      <c r="AT455" s="4"/>
    </row>
    <row r="456" spans="23:46" x14ac:dyDescent="0.25">
      <c r="W456" s="4"/>
      <c r="X456" s="4"/>
      <c r="Y456" s="4"/>
      <c r="Z456" s="4"/>
      <c r="AA456" s="4"/>
      <c r="AB456" s="4"/>
      <c r="AC456" s="4"/>
      <c r="AD456" s="4"/>
      <c r="AE456" s="4"/>
      <c r="AF456" s="4"/>
      <c r="AH456" s="35"/>
      <c r="AI456" s="4"/>
      <c r="AJ456" s="4"/>
      <c r="AK456" s="4"/>
      <c r="AL456" s="4"/>
      <c r="AM456" s="4"/>
      <c r="AN456" s="4"/>
      <c r="AO456" s="4"/>
      <c r="AP456" s="4"/>
      <c r="AQ456" s="4"/>
      <c r="AR456" s="4"/>
      <c r="AS456" s="4"/>
      <c r="AT456" s="4"/>
    </row>
    <row r="457" spans="23:46" x14ac:dyDescent="0.25">
      <c r="W457" s="4"/>
      <c r="X457" s="4"/>
      <c r="Y457" s="4"/>
      <c r="Z457" s="4"/>
      <c r="AA457" s="4"/>
      <c r="AB457" s="4"/>
      <c r="AC457" s="4"/>
      <c r="AD457" s="4"/>
      <c r="AE457" s="4"/>
      <c r="AF457" s="4"/>
      <c r="AH457" s="35"/>
      <c r="AI457" s="4"/>
      <c r="AJ457" s="4"/>
      <c r="AK457" s="4"/>
      <c r="AL457" s="4"/>
      <c r="AM457" s="4"/>
      <c r="AN457" s="4"/>
      <c r="AO457" s="4"/>
      <c r="AP457" s="4"/>
      <c r="AQ457" s="4"/>
      <c r="AR457" s="4"/>
      <c r="AS457" s="4"/>
      <c r="AT457" s="4"/>
    </row>
    <row r="458" spans="23:46" x14ac:dyDescent="0.25">
      <c r="W458" s="4"/>
      <c r="X458" s="4"/>
      <c r="Y458" s="4"/>
      <c r="Z458" s="4"/>
      <c r="AA458" s="4"/>
      <c r="AB458" s="4"/>
      <c r="AC458" s="4"/>
      <c r="AD458" s="4"/>
      <c r="AE458" s="4"/>
      <c r="AF458" s="4"/>
      <c r="AH458" s="35"/>
      <c r="AI458" s="4"/>
      <c r="AJ458" s="4"/>
      <c r="AK458" s="4"/>
      <c r="AL458" s="4"/>
      <c r="AM458" s="4"/>
      <c r="AN458" s="4"/>
      <c r="AO458" s="4"/>
      <c r="AP458" s="4"/>
      <c r="AQ458" s="4"/>
      <c r="AR458" s="4"/>
      <c r="AS458" s="4"/>
      <c r="AT458" s="4"/>
    </row>
    <row r="459" spans="23:46" x14ac:dyDescent="0.25">
      <c r="W459" s="4"/>
      <c r="X459" s="4"/>
      <c r="Y459" s="4"/>
      <c r="Z459" s="4"/>
      <c r="AA459" s="4"/>
      <c r="AB459" s="4"/>
      <c r="AC459" s="4"/>
      <c r="AD459" s="4"/>
      <c r="AE459" s="4"/>
      <c r="AF459" s="4"/>
      <c r="AH459" s="35"/>
      <c r="AI459" s="4"/>
      <c r="AJ459" s="4"/>
      <c r="AK459" s="4"/>
      <c r="AL459" s="4"/>
      <c r="AM459" s="4"/>
      <c r="AN459" s="4"/>
      <c r="AO459" s="4"/>
      <c r="AP459" s="4"/>
      <c r="AQ459" s="4"/>
      <c r="AR459" s="4"/>
      <c r="AS459" s="4"/>
      <c r="AT459" s="4"/>
    </row>
    <row r="460" spans="23:46" x14ac:dyDescent="0.25">
      <c r="W460" s="4"/>
      <c r="X460" s="4"/>
      <c r="Y460" s="4"/>
      <c r="Z460" s="4"/>
      <c r="AA460" s="4"/>
      <c r="AB460" s="4"/>
      <c r="AC460" s="4"/>
      <c r="AD460" s="4"/>
      <c r="AE460" s="4"/>
      <c r="AF460" s="4"/>
      <c r="AH460" s="35"/>
      <c r="AI460" s="4"/>
      <c r="AJ460" s="4"/>
      <c r="AK460" s="4"/>
      <c r="AL460" s="4"/>
      <c r="AM460" s="4"/>
      <c r="AN460" s="4"/>
      <c r="AO460" s="4"/>
      <c r="AP460" s="4"/>
      <c r="AQ460" s="4"/>
      <c r="AR460" s="4"/>
      <c r="AS460" s="4"/>
      <c r="AT460" s="4"/>
    </row>
    <row r="461" spans="23:46" x14ac:dyDescent="0.25">
      <c r="W461" s="4"/>
      <c r="X461" s="4"/>
      <c r="Y461" s="4"/>
      <c r="Z461" s="4"/>
      <c r="AA461" s="4"/>
      <c r="AB461" s="4"/>
      <c r="AC461" s="4"/>
      <c r="AD461" s="4"/>
      <c r="AE461" s="4"/>
      <c r="AF461" s="4"/>
      <c r="AH461" s="35"/>
      <c r="AI461" s="4"/>
      <c r="AJ461" s="4"/>
      <c r="AK461" s="4"/>
      <c r="AL461" s="4"/>
      <c r="AM461" s="4"/>
      <c r="AN461" s="4"/>
      <c r="AO461" s="4"/>
      <c r="AP461" s="4"/>
      <c r="AQ461" s="4"/>
      <c r="AR461" s="4"/>
      <c r="AS461" s="4"/>
      <c r="AT461" s="4"/>
    </row>
    <row r="462" spans="23:46" x14ac:dyDescent="0.25">
      <c r="W462" s="4"/>
      <c r="X462" s="4"/>
      <c r="Y462" s="4"/>
      <c r="Z462" s="4"/>
      <c r="AA462" s="4"/>
      <c r="AB462" s="4"/>
      <c r="AC462" s="4"/>
      <c r="AD462" s="4"/>
      <c r="AE462" s="4"/>
      <c r="AF462" s="4"/>
      <c r="AH462" s="35"/>
      <c r="AI462" s="4"/>
      <c r="AJ462" s="4"/>
      <c r="AK462" s="4"/>
      <c r="AL462" s="4"/>
      <c r="AM462" s="4"/>
      <c r="AN462" s="4"/>
      <c r="AO462" s="4"/>
      <c r="AP462" s="4"/>
      <c r="AQ462" s="4"/>
      <c r="AR462" s="4"/>
      <c r="AS462" s="4"/>
      <c r="AT462" s="4"/>
    </row>
    <row r="463" spans="23:46" x14ac:dyDescent="0.25">
      <c r="W463" s="4"/>
      <c r="X463" s="4"/>
      <c r="Y463" s="4"/>
      <c r="Z463" s="4"/>
      <c r="AA463" s="4"/>
      <c r="AB463" s="4"/>
      <c r="AC463" s="4"/>
      <c r="AD463" s="4"/>
      <c r="AE463" s="4"/>
      <c r="AF463" s="4"/>
      <c r="AH463" s="35"/>
      <c r="AI463" s="4"/>
      <c r="AJ463" s="4"/>
      <c r="AK463" s="4"/>
      <c r="AL463" s="4"/>
      <c r="AM463" s="4"/>
      <c r="AN463" s="4"/>
      <c r="AO463" s="4"/>
      <c r="AP463" s="4"/>
      <c r="AQ463" s="4"/>
      <c r="AR463" s="4"/>
      <c r="AS463" s="4"/>
      <c r="AT463" s="4"/>
    </row>
    <row r="464" spans="23:46" x14ac:dyDescent="0.25">
      <c r="W464" s="4"/>
      <c r="X464" s="4"/>
      <c r="Y464" s="4"/>
      <c r="Z464" s="4"/>
      <c r="AA464" s="4"/>
      <c r="AB464" s="4"/>
      <c r="AC464" s="4"/>
      <c r="AD464" s="4"/>
      <c r="AE464" s="4"/>
      <c r="AF464" s="4"/>
      <c r="AH464" s="35"/>
      <c r="AI464" s="4"/>
      <c r="AJ464" s="4"/>
      <c r="AK464" s="4"/>
      <c r="AL464" s="4"/>
      <c r="AM464" s="4"/>
      <c r="AN464" s="4"/>
      <c r="AO464" s="4"/>
      <c r="AP464" s="4"/>
      <c r="AQ464" s="4"/>
      <c r="AR464" s="4"/>
      <c r="AS464" s="4"/>
      <c r="AT464" s="4"/>
    </row>
    <row r="465" spans="23:46" x14ac:dyDescent="0.25">
      <c r="W465" s="4"/>
      <c r="X465" s="4"/>
      <c r="Y465" s="4"/>
      <c r="Z465" s="4"/>
      <c r="AA465" s="4"/>
      <c r="AB465" s="4"/>
      <c r="AC465" s="4"/>
      <c r="AD465" s="4"/>
      <c r="AE465" s="4"/>
      <c r="AF465" s="4"/>
      <c r="AH465" s="35"/>
      <c r="AI465" s="4"/>
      <c r="AJ465" s="4"/>
      <c r="AK465" s="4"/>
      <c r="AL465" s="4"/>
      <c r="AM465" s="4"/>
      <c r="AN465" s="4"/>
      <c r="AO465" s="4"/>
      <c r="AP465" s="4"/>
      <c r="AQ465" s="4"/>
      <c r="AR465" s="4"/>
      <c r="AS465" s="4"/>
      <c r="AT465" s="4"/>
    </row>
    <row r="466" spans="23:46" x14ac:dyDescent="0.25">
      <c r="W466" s="4"/>
      <c r="X466" s="4"/>
      <c r="Y466" s="4"/>
      <c r="Z466" s="4"/>
      <c r="AA466" s="4"/>
      <c r="AB466" s="4"/>
      <c r="AC466" s="4"/>
      <c r="AD466" s="4"/>
      <c r="AE466" s="4"/>
      <c r="AF466" s="4"/>
      <c r="AH466" s="35"/>
      <c r="AI466" s="4"/>
      <c r="AJ466" s="4"/>
      <c r="AK466" s="4"/>
      <c r="AL466" s="4"/>
      <c r="AM466" s="4"/>
      <c r="AN466" s="4"/>
      <c r="AO466" s="4"/>
      <c r="AP466" s="4"/>
      <c r="AQ466" s="4"/>
      <c r="AR466" s="4"/>
      <c r="AS466" s="4"/>
      <c r="AT466" s="4"/>
    </row>
    <row r="467" spans="23:46" x14ac:dyDescent="0.25">
      <c r="W467" s="4"/>
      <c r="X467" s="4"/>
      <c r="Y467" s="4"/>
      <c r="Z467" s="4"/>
      <c r="AA467" s="4"/>
      <c r="AB467" s="4"/>
      <c r="AC467" s="4"/>
      <c r="AD467" s="4"/>
      <c r="AE467" s="4"/>
      <c r="AF467" s="4"/>
      <c r="AH467" s="35"/>
      <c r="AI467" s="4"/>
      <c r="AJ467" s="4"/>
      <c r="AK467" s="4"/>
      <c r="AL467" s="4"/>
      <c r="AM467" s="4"/>
      <c r="AN467" s="4"/>
      <c r="AO467" s="4"/>
      <c r="AP467" s="4"/>
      <c r="AQ467" s="4"/>
      <c r="AR467" s="4"/>
      <c r="AS467" s="4"/>
      <c r="AT467" s="4"/>
    </row>
    <row r="468" spans="23:46" x14ac:dyDescent="0.25">
      <c r="W468" s="4"/>
      <c r="X468" s="4"/>
      <c r="Y468" s="4"/>
      <c r="Z468" s="4"/>
      <c r="AA468" s="4"/>
      <c r="AB468" s="4"/>
      <c r="AC468" s="4"/>
      <c r="AD468" s="4"/>
      <c r="AE468" s="4"/>
      <c r="AF468" s="4"/>
      <c r="AH468" s="35"/>
      <c r="AI468" s="4"/>
      <c r="AJ468" s="4"/>
      <c r="AK468" s="4"/>
      <c r="AL468" s="4"/>
      <c r="AM468" s="4"/>
      <c r="AN468" s="4"/>
      <c r="AO468" s="4"/>
      <c r="AP468" s="4"/>
      <c r="AQ468" s="4"/>
      <c r="AR468" s="4"/>
      <c r="AS468" s="4"/>
      <c r="AT468" s="4"/>
    </row>
    <row r="469" spans="23:46" x14ac:dyDescent="0.25">
      <c r="W469" s="4"/>
      <c r="X469" s="4"/>
      <c r="Y469" s="4"/>
      <c r="Z469" s="4"/>
      <c r="AA469" s="4"/>
      <c r="AB469" s="4"/>
      <c r="AC469" s="4"/>
      <c r="AD469" s="4"/>
      <c r="AE469" s="4"/>
      <c r="AF469" s="4"/>
      <c r="AH469" s="35"/>
      <c r="AI469" s="4"/>
      <c r="AJ469" s="4"/>
      <c r="AK469" s="4"/>
      <c r="AL469" s="4"/>
      <c r="AM469" s="4"/>
      <c r="AN469" s="4"/>
      <c r="AO469" s="4"/>
      <c r="AP469" s="4"/>
      <c r="AQ469" s="4"/>
      <c r="AR469" s="4"/>
      <c r="AS469" s="4"/>
      <c r="AT469" s="4"/>
    </row>
    <row r="470" spans="23:46" x14ac:dyDescent="0.25">
      <c r="W470" s="4"/>
      <c r="X470" s="4"/>
      <c r="Y470" s="4"/>
      <c r="Z470" s="4"/>
      <c r="AA470" s="4"/>
      <c r="AB470" s="4"/>
      <c r="AC470" s="4"/>
      <c r="AD470" s="4"/>
      <c r="AE470" s="4"/>
      <c r="AF470" s="4"/>
      <c r="AH470" s="35"/>
      <c r="AI470" s="4"/>
      <c r="AJ470" s="4"/>
      <c r="AK470" s="4"/>
      <c r="AL470" s="4"/>
      <c r="AM470" s="4"/>
      <c r="AN470" s="4"/>
      <c r="AO470" s="4"/>
      <c r="AP470" s="4"/>
      <c r="AQ470" s="4"/>
      <c r="AR470" s="4"/>
      <c r="AS470" s="4"/>
      <c r="AT470" s="4"/>
    </row>
    <row r="471" spans="23:46" x14ac:dyDescent="0.25">
      <c r="W471" s="4"/>
      <c r="X471" s="4"/>
      <c r="Y471" s="4"/>
      <c r="Z471" s="4"/>
      <c r="AA471" s="4"/>
      <c r="AB471" s="4"/>
      <c r="AC471" s="4"/>
      <c r="AD471" s="4"/>
      <c r="AE471" s="4"/>
      <c r="AF471" s="4"/>
      <c r="AH471" s="35"/>
      <c r="AI471" s="4"/>
      <c r="AJ471" s="4"/>
      <c r="AK471" s="4"/>
      <c r="AL471" s="4"/>
      <c r="AM471" s="4"/>
      <c r="AN471" s="4"/>
      <c r="AO471" s="4"/>
      <c r="AP471" s="4"/>
      <c r="AQ471" s="4"/>
      <c r="AR471" s="4"/>
      <c r="AS471" s="4"/>
      <c r="AT471" s="4"/>
    </row>
    <row r="472" spans="23:46" x14ac:dyDescent="0.25">
      <c r="W472" s="4"/>
      <c r="X472" s="4"/>
      <c r="Y472" s="4"/>
      <c r="Z472" s="4"/>
      <c r="AA472" s="4"/>
      <c r="AB472" s="4"/>
      <c r="AC472" s="4"/>
      <c r="AD472" s="4"/>
      <c r="AE472" s="4"/>
      <c r="AF472" s="4"/>
      <c r="AH472" s="35"/>
      <c r="AI472" s="4"/>
      <c r="AJ472" s="4"/>
      <c r="AK472" s="4"/>
      <c r="AL472" s="4"/>
      <c r="AM472" s="4"/>
      <c r="AN472" s="4"/>
      <c r="AO472" s="4"/>
      <c r="AP472" s="4"/>
      <c r="AQ472" s="4"/>
      <c r="AR472" s="4"/>
      <c r="AS472" s="4"/>
      <c r="AT472" s="4"/>
    </row>
    <row r="473" spans="23:46" x14ac:dyDescent="0.25">
      <c r="W473" s="4"/>
      <c r="X473" s="4"/>
      <c r="Y473" s="4"/>
      <c r="Z473" s="4"/>
      <c r="AA473" s="4"/>
      <c r="AB473" s="4"/>
      <c r="AC473" s="4"/>
      <c r="AD473" s="4"/>
      <c r="AE473" s="4"/>
      <c r="AF473" s="4"/>
      <c r="AH473" s="35"/>
      <c r="AI473" s="4"/>
      <c r="AJ473" s="4"/>
      <c r="AK473" s="4"/>
      <c r="AL473" s="4"/>
      <c r="AM473" s="4"/>
      <c r="AN473" s="4"/>
      <c r="AO473" s="4"/>
      <c r="AP473" s="4"/>
      <c r="AQ473" s="4"/>
      <c r="AR473" s="4"/>
      <c r="AS473" s="4"/>
      <c r="AT473" s="4"/>
    </row>
    <row r="474" spans="23:46" x14ac:dyDescent="0.25">
      <c r="W474" s="4"/>
      <c r="X474" s="4"/>
      <c r="Y474" s="4"/>
      <c r="Z474" s="4"/>
      <c r="AA474" s="4"/>
      <c r="AB474" s="4"/>
      <c r="AC474" s="4"/>
      <c r="AD474" s="4"/>
      <c r="AE474" s="4"/>
      <c r="AF474" s="4"/>
      <c r="AH474" s="35"/>
      <c r="AI474" s="4"/>
      <c r="AJ474" s="4"/>
      <c r="AK474" s="4"/>
      <c r="AL474" s="4"/>
      <c r="AM474" s="4"/>
      <c r="AN474" s="4"/>
      <c r="AO474" s="4"/>
      <c r="AP474" s="4"/>
      <c r="AQ474" s="4"/>
      <c r="AR474" s="4"/>
      <c r="AS474" s="4"/>
      <c r="AT474" s="4"/>
    </row>
    <row r="475" spans="23:46" x14ac:dyDescent="0.25">
      <c r="W475" s="4"/>
      <c r="X475" s="4"/>
      <c r="Y475" s="4"/>
      <c r="Z475" s="4"/>
      <c r="AA475" s="4"/>
      <c r="AB475" s="4"/>
      <c r="AC475" s="4"/>
      <c r="AD475" s="4"/>
      <c r="AE475" s="4"/>
      <c r="AF475" s="4"/>
      <c r="AH475" s="35"/>
      <c r="AI475" s="4"/>
      <c r="AJ475" s="4"/>
      <c r="AK475" s="4"/>
      <c r="AL475" s="4"/>
      <c r="AM475" s="4"/>
      <c r="AN475" s="4"/>
      <c r="AO475" s="4"/>
      <c r="AP475" s="4"/>
      <c r="AQ475" s="4"/>
      <c r="AR475" s="4"/>
      <c r="AS475" s="4"/>
      <c r="AT475" s="4"/>
    </row>
    <row r="476" spans="23:46" x14ac:dyDescent="0.25">
      <c r="W476" s="4"/>
      <c r="X476" s="4"/>
      <c r="Y476" s="4"/>
      <c r="Z476" s="4"/>
      <c r="AA476" s="4"/>
      <c r="AB476" s="4"/>
      <c r="AC476" s="4"/>
      <c r="AD476" s="4"/>
      <c r="AE476" s="4"/>
      <c r="AF476" s="4"/>
      <c r="AH476" s="35"/>
      <c r="AI476" s="4"/>
      <c r="AJ476" s="4"/>
      <c r="AK476" s="4"/>
      <c r="AL476" s="4"/>
      <c r="AM476" s="4"/>
      <c r="AN476" s="4"/>
      <c r="AO476" s="4"/>
      <c r="AP476" s="4"/>
      <c r="AQ476" s="4"/>
      <c r="AR476" s="4"/>
      <c r="AS476" s="4"/>
      <c r="AT476" s="4"/>
    </row>
    <row r="477" spans="23:46" x14ac:dyDescent="0.25">
      <c r="W477" s="4"/>
      <c r="X477" s="4"/>
      <c r="Y477" s="4"/>
      <c r="Z477" s="4"/>
      <c r="AA477" s="4"/>
      <c r="AB477" s="4"/>
      <c r="AC477" s="4"/>
      <c r="AD477" s="4"/>
      <c r="AE477" s="4"/>
      <c r="AF477" s="4"/>
      <c r="AH477" s="35"/>
      <c r="AI477" s="4"/>
      <c r="AJ477" s="4"/>
      <c r="AK477" s="4"/>
      <c r="AL477" s="4"/>
      <c r="AM477" s="4"/>
      <c r="AN477" s="4"/>
      <c r="AO477" s="4"/>
      <c r="AP477" s="4"/>
      <c r="AQ477" s="4"/>
      <c r="AR477" s="4"/>
      <c r="AS477" s="4"/>
      <c r="AT477" s="4"/>
    </row>
    <row r="478" spans="23:46" x14ac:dyDescent="0.25">
      <c r="W478" s="4"/>
      <c r="X478" s="4"/>
      <c r="Y478" s="4"/>
      <c r="Z478" s="4"/>
      <c r="AA478" s="4"/>
      <c r="AB478" s="4"/>
      <c r="AC478" s="4"/>
      <c r="AD478" s="4"/>
      <c r="AE478" s="4"/>
      <c r="AF478" s="4"/>
      <c r="AH478" s="35"/>
      <c r="AI478" s="4"/>
      <c r="AJ478" s="4"/>
      <c r="AK478" s="4"/>
      <c r="AL478" s="4"/>
      <c r="AM478" s="4"/>
      <c r="AN478" s="4"/>
      <c r="AO478" s="4"/>
      <c r="AP478" s="4"/>
      <c r="AQ478" s="4"/>
      <c r="AR478" s="4"/>
      <c r="AS478" s="4"/>
      <c r="AT478" s="4"/>
    </row>
    <row r="479" spans="23:46" x14ac:dyDescent="0.25">
      <c r="W479" s="4"/>
      <c r="X479" s="4"/>
      <c r="Y479" s="4"/>
      <c r="Z479" s="4"/>
      <c r="AA479" s="4"/>
      <c r="AB479" s="4"/>
      <c r="AC479" s="4"/>
      <c r="AD479" s="4"/>
      <c r="AE479" s="4"/>
      <c r="AF479" s="4"/>
      <c r="AH479" s="35"/>
      <c r="AI479" s="4"/>
      <c r="AJ479" s="4"/>
      <c r="AK479" s="4"/>
      <c r="AL479" s="4"/>
      <c r="AM479" s="4"/>
      <c r="AN479" s="4"/>
      <c r="AO479" s="4"/>
      <c r="AP479" s="4"/>
      <c r="AQ479" s="4"/>
      <c r="AR479" s="4"/>
      <c r="AS479" s="4"/>
      <c r="AT479" s="4"/>
    </row>
    <row r="480" spans="23:46" x14ac:dyDescent="0.25">
      <c r="W480" s="4"/>
      <c r="X480" s="4"/>
      <c r="Y480" s="4"/>
      <c r="Z480" s="4"/>
      <c r="AA480" s="4"/>
      <c r="AB480" s="4"/>
      <c r="AC480" s="4"/>
      <c r="AD480" s="4"/>
      <c r="AE480" s="4"/>
      <c r="AF480" s="4"/>
      <c r="AH480" s="35"/>
      <c r="AI480" s="4"/>
      <c r="AJ480" s="4"/>
      <c r="AK480" s="4"/>
      <c r="AL480" s="4"/>
      <c r="AM480" s="4"/>
      <c r="AN480" s="4"/>
      <c r="AO480" s="4"/>
      <c r="AP480" s="4"/>
      <c r="AQ480" s="4"/>
      <c r="AR480" s="4"/>
      <c r="AS480" s="4"/>
      <c r="AT480" s="4"/>
    </row>
    <row r="481" spans="23:46" x14ac:dyDescent="0.25">
      <c r="W481" s="4"/>
      <c r="X481" s="4"/>
      <c r="Y481" s="4"/>
      <c r="Z481" s="4"/>
      <c r="AA481" s="4"/>
      <c r="AB481" s="4"/>
      <c r="AC481" s="4"/>
      <c r="AD481" s="4"/>
      <c r="AE481" s="4"/>
      <c r="AF481" s="4"/>
      <c r="AH481" s="35"/>
      <c r="AI481" s="4"/>
      <c r="AJ481" s="4"/>
      <c r="AK481" s="4"/>
      <c r="AL481" s="4"/>
      <c r="AM481" s="4"/>
      <c r="AN481" s="4"/>
      <c r="AO481" s="4"/>
      <c r="AP481" s="4"/>
      <c r="AQ481" s="4"/>
      <c r="AR481" s="4"/>
      <c r="AS481" s="4"/>
      <c r="AT481" s="4"/>
    </row>
    <row r="482" spans="23:46" x14ac:dyDescent="0.25">
      <c r="W482" s="4"/>
      <c r="X482" s="4"/>
      <c r="Y482" s="4"/>
      <c r="Z482" s="4"/>
      <c r="AA482" s="4"/>
      <c r="AB482" s="4"/>
      <c r="AC482" s="4"/>
      <c r="AD482" s="4"/>
      <c r="AE482" s="4"/>
      <c r="AF482" s="4"/>
      <c r="AH482" s="35"/>
      <c r="AI482" s="4"/>
      <c r="AJ482" s="4"/>
      <c r="AK482" s="4"/>
      <c r="AL482" s="4"/>
      <c r="AM482" s="4"/>
      <c r="AN482" s="4"/>
      <c r="AO482" s="4"/>
      <c r="AP482" s="4"/>
      <c r="AQ482" s="4"/>
      <c r="AR482" s="4"/>
      <c r="AS482" s="4"/>
      <c r="AT482" s="4"/>
    </row>
  </sheetData>
  <sheetProtection password="EDA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05"/>
  <sheetViews>
    <sheetView zoomScale="70" zoomScaleNormal="70" workbookViewId="0">
      <selection activeCell="A205" sqref="A205"/>
    </sheetView>
  </sheetViews>
  <sheetFormatPr baseColWidth="10" defaultRowHeight="15" x14ac:dyDescent="0.25"/>
  <cols>
    <col min="3" max="3" width="4.28515625" customWidth="1"/>
    <col min="7" max="7" width="4.42578125" customWidth="1"/>
    <col min="12" max="12" width="4.42578125" customWidth="1"/>
    <col min="18" max="18" width="3.28515625" customWidth="1"/>
    <col min="25" max="25" width="3" customWidth="1"/>
    <col min="33" max="33" width="3.42578125" customWidth="1"/>
    <col min="42" max="42" width="3.28515625" customWidth="1"/>
    <col min="52" max="52" width="3.140625" customWidth="1"/>
  </cols>
  <sheetData>
    <row r="1" spans="1:63" x14ac:dyDescent="0.25">
      <c r="A1" s="73"/>
      <c r="B1" s="74"/>
      <c r="C1" s="74"/>
      <c r="D1" s="73"/>
      <c r="E1" s="74"/>
      <c r="F1" s="74"/>
      <c r="G1" s="74"/>
      <c r="H1" s="73"/>
      <c r="I1" s="74"/>
      <c r="J1" s="74"/>
      <c r="K1" s="74"/>
      <c r="L1" s="74"/>
      <c r="M1" s="73"/>
      <c r="N1" s="74"/>
      <c r="O1" s="74"/>
      <c r="P1" s="74"/>
      <c r="Q1" s="74"/>
      <c r="R1" s="74"/>
      <c r="S1" s="73"/>
      <c r="T1" s="74"/>
      <c r="U1" s="74"/>
      <c r="V1" s="74"/>
      <c r="W1" s="74"/>
      <c r="X1" s="74"/>
      <c r="Y1" s="67"/>
      <c r="Z1" s="73"/>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row>
    <row r="2" spans="1:63" s="92" customFormat="1" x14ac:dyDescent="0.25">
      <c r="A2" s="61" t="s">
        <v>3</v>
      </c>
      <c r="B2" s="62" t="s">
        <v>0</v>
      </c>
      <c r="C2" s="93"/>
      <c r="D2" s="61" t="s">
        <v>3</v>
      </c>
      <c r="E2" s="62" t="s">
        <v>0</v>
      </c>
      <c r="F2" s="62" t="s">
        <v>1</v>
      </c>
      <c r="G2" s="93"/>
      <c r="H2" s="61" t="s">
        <v>3</v>
      </c>
      <c r="I2" s="62" t="s">
        <v>0</v>
      </c>
      <c r="J2" s="62" t="s">
        <v>1</v>
      </c>
      <c r="K2" s="64" t="s">
        <v>5</v>
      </c>
      <c r="L2" s="93"/>
      <c r="M2" s="61" t="s">
        <v>3</v>
      </c>
      <c r="N2" s="62" t="s">
        <v>0</v>
      </c>
      <c r="O2" s="62" t="s">
        <v>1</v>
      </c>
      <c r="P2" s="64" t="s">
        <v>5</v>
      </c>
      <c r="Q2" s="62" t="s">
        <v>2</v>
      </c>
      <c r="R2" s="93"/>
      <c r="S2" s="61" t="s">
        <v>3</v>
      </c>
      <c r="T2" s="62" t="s">
        <v>0</v>
      </c>
      <c r="U2" s="62" t="s">
        <v>1</v>
      </c>
      <c r="V2" s="64" t="s">
        <v>5</v>
      </c>
      <c r="W2" s="62" t="s">
        <v>2</v>
      </c>
      <c r="X2" s="62" t="s">
        <v>4</v>
      </c>
      <c r="Z2" s="61" t="s">
        <v>3</v>
      </c>
      <c r="AA2" s="62" t="s">
        <v>0</v>
      </c>
      <c r="AB2" s="62" t="s">
        <v>1</v>
      </c>
      <c r="AC2" s="64" t="s">
        <v>5</v>
      </c>
      <c r="AD2" s="62" t="s">
        <v>2</v>
      </c>
      <c r="AE2" s="62" t="s">
        <v>4</v>
      </c>
      <c r="AF2" s="62" t="s">
        <v>14</v>
      </c>
      <c r="AH2" s="61" t="s">
        <v>3</v>
      </c>
      <c r="AI2" s="62" t="s">
        <v>0</v>
      </c>
      <c r="AJ2" s="62" t="s">
        <v>1</v>
      </c>
      <c r="AK2" s="64" t="s">
        <v>5</v>
      </c>
      <c r="AL2" s="62" t="s">
        <v>2</v>
      </c>
      <c r="AM2" s="62" t="s">
        <v>4</v>
      </c>
      <c r="AN2" s="62" t="s">
        <v>14</v>
      </c>
      <c r="AO2" s="65" t="s">
        <v>13</v>
      </c>
      <c r="AQ2" s="61" t="s">
        <v>3</v>
      </c>
      <c r="AR2" s="62" t="s">
        <v>0</v>
      </c>
      <c r="AS2" s="62" t="s">
        <v>1</v>
      </c>
      <c r="AT2" s="64" t="s">
        <v>5</v>
      </c>
      <c r="AU2" s="62" t="s">
        <v>2</v>
      </c>
      <c r="AV2" s="62" t="s">
        <v>4</v>
      </c>
      <c r="AW2" s="62" t="s">
        <v>14</v>
      </c>
      <c r="AX2" s="65" t="s">
        <v>16</v>
      </c>
      <c r="AY2" s="62" t="s">
        <v>17</v>
      </c>
      <c r="BA2" s="61" t="s">
        <v>3</v>
      </c>
      <c r="BB2" s="62" t="s">
        <v>0</v>
      </c>
      <c r="BC2" s="62" t="s">
        <v>1</v>
      </c>
      <c r="BD2" s="64" t="s">
        <v>5</v>
      </c>
      <c r="BE2" s="62" t="s">
        <v>2</v>
      </c>
      <c r="BF2" s="62" t="s">
        <v>4</v>
      </c>
      <c r="BG2" s="62" t="s">
        <v>14</v>
      </c>
      <c r="BH2" s="65" t="s">
        <v>16</v>
      </c>
      <c r="BI2" s="62" t="s">
        <v>17</v>
      </c>
      <c r="BJ2" s="62" t="s">
        <v>18</v>
      </c>
    </row>
    <row r="3" spans="1:63" x14ac:dyDescent="0.25">
      <c r="A3" s="81">
        <v>0</v>
      </c>
      <c r="B3" s="79">
        <v>0</v>
      </c>
      <c r="C3" s="87"/>
      <c r="D3" s="81">
        <v>0</v>
      </c>
      <c r="E3" s="85">
        <v>0</v>
      </c>
      <c r="F3" s="76">
        <v>0</v>
      </c>
      <c r="G3" s="87"/>
      <c r="H3" s="63">
        <v>0</v>
      </c>
      <c r="I3" s="77">
        <v>0</v>
      </c>
      <c r="J3" s="77">
        <v>0</v>
      </c>
      <c r="K3" s="77">
        <v>0</v>
      </c>
      <c r="L3" s="87"/>
      <c r="M3" s="63">
        <v>0</v>
      </c>
      <c r="N3" s="74">
        <v>0</v>
      </c>
      <c r="O3" s="74">
        <v>0</v>
      </c>
      <c r="P3" s="74">
        <v>0</v>
      </c>
      <c r="Q3" s="74">
        <v>0</v>
      </c>
      <c r="R3" s="87"/>
      <c r="S3" s="63">
        <v>0</v>
      </c>
      <c r="T3" s="74">
        <v>0</v>
      </c>
      <c r="U3" s="74">
        <v>0</v>
      </c>
      <c r="V3" s="74">
        <v>0</v>
      </c>
      <c r="W3" s="74">
        <v>0</v>
      </c>
      <c r="X3" s="74">
        <v>0</v>
      </c>
      <c r="Y3" s="88"/>
      <c r="Z3" s="63">
        <v>0</v>
      </c>
      <c r="AA3" s="67">
        <v>0</v>
      </c>
      <c r="AB3" s="67">
        <v>0</v>
      </c>
      <c r="AC3" s="67">
        <v>0</v>
      </c>
      <c r="AD3" s="67">
        <v>0</v>
      </c>
      <c r="AE3" s="67">
        <v>0</v>
      </c>
      <c r="AF3" s="67">
        <v>0</v>
      </c>
      <c r="AG3" s="88"/>
      <c r="AH3" s="63">
        <v>0</v>
      </c>
      <c r="AI3" s="67">
        <v>0</v>
      </c>
      <c r="AJ3" s="67">
        <v>0</v>
      </c>
      <c r="AK3" s="67">
        <v>0</v>
      </c>
      <c r="AL3" s="67">
        <v>0</v>
      </c>
      <c r="AM3" s="67">
        <v>0</v>
      </c>
      <c r="AN3" s="67">
        <v>0</v>
      </c>
      <c r="AO3" s="67">
        <v>0</v>
      </c>
      <c r="AP3" s="72"/>
      <c r="AQ3" s="63">
        <v>0</v>
      </c>
      <c r="AR3" s="67">
        <v>0</v>
      </c>
      <c r="AS3" s="67">
        <v>0</v>
      </c>
      <c r="AT3" s="67">
        <v>0</v>
      </c>
      <c r="AU3" s="67">
        <v>0</v>
      </c>
      <c r="AV3" s="67">
        <v>0</v>
      </c>
      <c r="AW3" s="67">
        <v>0</v>
      </c>
      <c r="AX3" s="67">
        <v>0</v>
      </c>
      <c r="AY3" s="67">
        <v>0</v>
      </c>
      <c r="AZ3" s="71"/>
      <c r="BA3" s="63">
        <v>0</v>
      </c>
      <c r="BB3" s="70">
        <v>0</v>
      </c>
      <c r="BC3" s="70">
        <v>0</v>
      </c>
      <c r="BD3" s="70">
        <v>0</v>
      </c>
      <c r="BE3" s="70">
        <v>0</v>
      </c>
      <c r="BF3" s="70">
        <v>0</v>
      </c>
      <c r="BG3" s="70">
        <v>0</v>
      </c>
      <c r="BH3" s="70">
        <v>0</v>
      </c>
      <c r="BI3" s="70">
        <v>0</v>
      </c>
      <c r="BJ3" s="70">
        <v>0</v>
      </c>
      <c r="BK3" s="71"/>
    </row>
    <row r="4" spans="1:63" x14ac:dyDescent="0.25">
      <c r="A4" s="81">
        <v>0.5</v>
      </c>
      <c r="B4" s="79">
        <v>0.5</v>
      </c>
      <c r="C4" s="87"/>
      <c r="D4" s="81">
        <v>0.5</v>
      </c>
      <c r="E4" s="85">
        <v>0.125</v>
      </c>
      <c r="F4" s="76">
        <v>0.375</v>
      </c>
      <c r="G4" s="87"/>
      <c r="H4" s="81">
        <v>0.5</v>
      </c>
      <c r="I4" s="77">
        <v>4.0800000000000003E-2</v>
      </c>
      <c r="J4" s="77">
        <v>0.12244999999999999</v>
      </c>
      <c r="K4" s="77">
        <v>0.33674999999999999</v>
      </c>
      <c r="L4" s="87"/>
      <c r="M4" s="81">
        <v>0.5</v>
      </c>
      <c r="N4" s="74">
        <v>0.02</v>
      </c>
      <c r="O4" s="74">
        <v>0.06</v>
      </c>
      <c r="P4" s="74">
        <v>0.16500000000000001</v>
      </c>
      <c r="Q4" s="74">
        <v>0.255</v>
      </c>
      <c r="R4" s="87"/>
      <c r="S4" s="81">
        <v>0.5</v>
      </c>
      <c r="T4" s="74">
        <v>5.0000000000000001E-3</v>
      </c>
      <c r="U4" s="74">
        <v>1.4999999999999999E-2</v>
      </c>
      <c r="V4" s="74">
        <v>4.1250000000000002E-2</v>
      </c>
      <c r="W4" s="74">
        <v>6.3750000000000001E-2</v>
      </c>
      <c r="X4" s="74">
        <v>0.375</v>
      </c>
      <c r="Y4" s="88"/>
      <c r="Z4" s="81">
        <v>0.5</v>
      </c>
      <c r="AA4" s="67">
        <v>2.2000000000000001E-3</v>
      </c>
      <c r="AB4" s="67">
        <v>6.6500000000000005E-3</v>
      </c>
      <c r="AC4" s="67">
        <v>1.8349999999999998E-2</v>
      </c>
      <c r="AD4" s="67">
        <v>2.835E-2</v>
      </c>
      <c r="AE4" s="67">
        <v>0.16664999999999999</v>
      </c>
      <c r="AF4" s="67">
        <v>0.27779999999999999</v>
      </c>
      <c r="AG4" s="88"/>
      <c r="AH4" s="81">
        <v>0.5</v>
      </c>
      <c r="AI4" s="67">
        <v>5.5555555555555556E-4</v>
      </c>
      <c r="AJ4" s="67">
        <v>1.6666666666666666E-3</v>
      </c>
      <c r="AK4" s="67">
        <v>4.5833333333333334E-3</v>
      </c>
      <c r="AL4" s="67">
        <v>7.0833333333333338E-3</v>
      </c>
      <c r="AM4" s="67">
        <v>4.1666666666666671E-2</v>
      </c>
      <c r="AN4" s="67">
        <v>0.16666666666666669</v>
      </c>
      <c r="AO4" s="67">
        <v>0.27777777777777779</v>
      </c>
      <c r="AP4" s="72"/>
      <c r="AQ4" s="81">
        <v>0.5</v>
      </c>
      <c r="AR4" s="67">
        <v>3.1250000000000001E-4</v>
      </c>
      <c r="AS4" s="67">
        <v>9.3749999999999997E-4</v>
      </c>
      <c r="AT4" s="67">
        <v>2.5781250000000001E-3</v>
      </c>
      <c r="AU4" s="67">
        <v>3.9843750000000001E-3</v>
      </c>
      <c r="AV4" s="67">
        <v>2.34375E-2</v>
      </c>
      <c r="AW4" s="67">
        <v>9.375E-2</v>
      </c>
      <c r="AX4" s="67">
        <v>0.15625</v>
      </c>
      <c r="AY4" s="67">
        <v>0.21875</v>
      </c>
      <c r="AZ4" s="71"/>
      <c r="BA4" s="81">
        <v>0.5</v>
      </c>
      <c r="BB4" s="70">
        <v>2.0000000000000001E-4</v>
      </c>
      <c r="BC4" s="70">
        <v>5.9999999999999995E-4</v>
      </c>
      <c r="BD4" s="70">
        <v>1.65E-3</v>
      </c>
      <c r="BE4" s="70">
        <v>2.5500000000000002E-3</v>
      </c>
      <c r="BF4" s="70">
        <v>1.4999999999999999E-2</v>
      </c>
      <c r="BG4" s="70">
        <v>0.06</v>
      </c>
      <c r="BH4" s="70">
        <v>0.1</v>
      </c>
      <c r="BI4" s="70">
        <v>0.14000000000000001</v>
      </c>
      <c r="BJ4" s="70">
        <v>0.18</v>
      </c>
      <c r="BK4" s="71"/>
    </row>
    <row r="5" spans="1:63" x14ac:dyDescent="0.25">
      <c r="A5" s="81">
        <v>1</v>
      </c>
      <c r="B5" s="79">
        <v>1</v>
      </c>
      <c r="C5" s="87"/>
      <c r="D5" s="81">
        <v>1</v>
      </c>
      <c r="E5" s="85">
        <v>0.25</v>
      </c>
      <c r="F5" s="76">
        <v>0.75</v>
      </c>
      <c r="G5" s="87"/>
      <c r="H5" s="81">
        <v>1</v>
      </c>
      <c r="I5" s="77">
        <v>8.1600000000000006E-2</v>
      </c>
      <c r="J5" s="77">
        <v>0.24489999999999998</v>
      </c>
      <c r="K5" s="77">
        <v>0.67349999999999999</v>
      </c>
      <c r="L5" s="87"/>
      <c r="M5" s="81">
        <v>1</v>
      </c>
      <c r="N5" s="74">
        <v>0.04</v>
      </c>
      <c r="O5" s="74">
        <v>0.12</v>
      </c>
      <c r="P5" s="74">
        <v>0.33</v>
      </c>
      <c r="Q5" s="74">
        <v>0.51</v>
      </c>
      <c r="R5" s="87"/>
      <c r="S5" s="81">
        <v>1</v>
      </c>
      <c r="T5" s="74">
        <v>0.01</v>
      </c>
      <c r="U5" s="74">
        <v>0.03</v>
      </c>
      <c r="V5" s="74">
        <v>8.2500000000000004E-2</v>
      </c>
      <c r="W5" s="74">
        <v>0.1275</v>
      </c>
      <c r="X5" s="74">
        <v>0.75</v>
      </c>
      <c r="Y5" s="88"/>
      <c r="Z5" s="81">
        <v>1</v>
      </c>
      <c r="AA5" s="67">
        <v>4.4000000000000003E-3</v>
      </c>
      <c r="AB5" s="67">
        <v>1.3300000000000001E-2</v>
      </c>
      <c r="AC5" s="67">
        <v>3.6699999999999997E-2</v>
      </c>
      <c r="AD5" s="67">
        <v>5.67E-2</v>
      </c>
      <c r="AE5" s="67">
        <v>0.33329999999999999</v>
      </c>
      <c r="AF5" s="67">
        <v>0.55559999999999998</v>
      </c>
      <c r="AG5" s="88"/>
      <c r="AH5" s="81">
        <v>1</v>
      </c>
      <c r="AI5" s="67">
        <v>1.1111111111111111E-3</v>
      </c>
      <c r="AJ5" s="67">
        <v>3.3333333333333331E-3</v>
      </c>
      <c r="AK5" s="67">
        <v>9.1666666666666667E-3</v>
      </c>
      <c r="AL5" s="67">
        <v>1.4166666666666668E-2</v>
      </c>
      <c r="AM5" s="67">
        <v>8.3333333333333343E-2</v>
      </c>
      <c r="AN5" s="67">
        <v>0.33333333333333337</v>
      </c>
      <c r="AO5" s="67">
        <v>0.55555555555555558</v>
      </c>
      <c r="AP5" s="72"/>
      <c r="AQ5" s="81">
        <v>1</v>
      </c>
      <c r="AR5" s="67">
        <v>6.2500000000000001E-4</v>
      </c>
      <c r="AS5" s="67">
        <v>1.8749999999999999E-3</v>
      </c>
      <c r="AT5" s="67">
        <v>5.1562500000000002E-3</v>
      </c>
      <c r="AU5" s="67">
        <v>7.9687500000000001E-3</v>
      </c>
      <c r="AV5" s="67">
        <v>4.6875E-2</v>
      </c>
      <c r="AW5" s="67">
        <v>0.1875</v>
      </c>
      <c r="AX5" s="67">
        <v>0.3125</v>
      </c>
      <c r="AY5" s="67">
        <v>0.4375</v>
      </c>
      <c r="AZ5" s="71"/>
      <c r="BA5" s="81">
        <v>1</v>
      </c>
      <c r="BB5" s="70">
        <v>4.0000000000000002E-4</v>
      </c>
      <c r="BC5" s="70">
        <v>1.1999999999999999E-3</v>
      </c>
      <c r="BD5" s="70">
        <v>3.3E-3</v>
      </c>
      <c r="BE5" s="70">
        <v>5.1000000000000004E-3</v>
      </c>
      <c r="BF5" s="70">
        <v>0.03</v>
      </c>
      <c r="BG5" s="70">
        <v>0.12</v>
      </c>
      <c r="BH5" s="70">
        <v>0.2</v>
      </c>
      <c r="BI5" s="70">
        <v>0.28000000000000003</v>
      </c>
      <c r="BJ5" s="70">
        <v>0.36</v>
      </c>
      <c r="BK5" s="71"/>
    </row>
    <row r="6" spans="1:63" x14ac:dyDescent="0.25">
      <c r="A6" s="81">
        <v>1.5</v>
      </c>
      <c r="B6" s="79">
        <v>1.5</v>
      </c>
      <c r="C6" s="87"/>
      <c r="D6" s="81">
        <v>1.5</v>
      </c>
      <c r="E6" s="85">
        <v>0.375</v>
      </c>
      <c r="F6" s="76">
        <v>1.125</v>
      </c>
      <c r="G6" s="87"/>
      <c r="H6" s="81">
        <v>1.5</v>
      </c>
      <c r="I6" s="77">
        <v>0.12240000000000001</v>
      </c>
      <c r="J6" s="77">
        <v>0.36735000000000001</v>
      </c>
      <c r="K6" s="77">
        <v>1.0102499999999999</v>
      </c>
      <c r="L6" s="87"/>
      <c r="M6" s="81">
        <v>1.5</v>
      </c>
      <c r="N6" s="74">
        <v>0.06</v>
      </c>
      <c r="O6" s="74">
        <v>0.18</v>
      </c>
      <c r="P6" s="74">
        <v>0.495</v>
      </c>
      <c r="Q6" s="74">
        <v>0.76500000000000001</v>
      </c>
      <c r="R6" s="87"/>
      <c r="S6" s="81">
        <v>1.5</v>
      </c>
      <c r="T6" s="74">
        <v>1.4999999999999999E-2</v>
      </c>
      <c r="U6" s="74">
        <v>4.4999999999999998E-2</v>
      </c>
      <c r="V6" s="74">
        <v>0.12375</v>
      </c>
      <c r="W6" s="74">
        <v>0.19125</v>
      </c>
      <c r="X6" s="74">
        <v>1.125</v>
      </c>
      <c r="Y6" s="88"/>
      <c r="Z6" s="81">
        <v>1.5</v>
      </c>
      <c r="AA6" s="67">
        <v>6.6E-3</v>
      </c>
      <c r="AB6" s="67">
        <v>1.9950000000000002E-2</v>
      </c>
      <c r="AC6" s="67">
        <v>5.5050000000000002E-2</v>
      </c>
      <c r="AD6" s="67">
        <v>8.5049999999999987E-2</v>
      </c>
      <c r="AE6" s="67">
        <v>0.49994999999999995</v>
      </c>
      <c r="AF6" s="67">
        <v>0.83340000000000003</v>
      </c>
      <c r="AG6" s="88"/>
      <c r="AH6" s="81">
        <v>1.5</v>
      </c>
      <c r="AI6" s="67">
        <v>1.6666666666666666E-3</v>
      </c>
      <c r="AJ6" s="67">
        <v>5.0000000000000001E-3</v>
      </c>
      <c r="AK6" s="67">
        <v>1.375E-2</v>
      </c>
      <c r="AL6" s="67">
        <v>2.1250000000000002E-2</v>
      </c>
      <c r="AM6" s="67">
        <v>0.125</v>
      </c>
      <c r="AN6" s="67">
        <v>0.5</v>
      </c>
      <c r="AO6" s="67">
        <v>0.83333333333333348</v>
      </c>
      <c r="AP6" s="72"/>
      <c r="AQ6" s="81">
        <v>1.5</v>
      </c>
      <c r="AR6" s="67">
        <v>9.3749999999999997E-4</v>
      </c>
      <c r="AS6" s="67">
        <v>2.8124999999999999E-3</v>
      </c>
      <c r="AT6" s="67">
        <v>7.7343749999999999E-3</v>
      </c>
      <c r="AU6" s="67">
        <v>1.1953125E-2</v>
      </c>
      <c r="AV6" s="67">
        <v>7.03125E-2</v>
      </c>
      <c r="AW6" s="67">
        <v>0.28125</v>
      </c>
      <c r="AX6" s="67">
        <v>0.46875</v>
      </c>
      <c r="AY6" s="67">
        <v>0.65625</v>
      </c>
      <c r="AZ6" s="71"/>
      <c r="BA6" s="81">
        <v>1.5</v>
      </c>
      <c r="BB6" s="70">
        <v>5.9999999999999995E-4</v>
      </c>
      <c r="BC6" s="70">
        <v>1.8E-3</v>
      </c>
      <c r="BD6" s="70">
        <v>4.9499999999999995E-3</v>
      </c>
      <c r="BE6" s="70">
        <v>7.6500000000000005E-3</v>
      </c>
      <c r="BF6" s="70">
        <v>4.4999999999999998E-2</v>
      </c>
      <c r="BG6" s="70">
        <v>0.18</v>
      </c>
      <c r="BH6" s="70">
        <v>0.3</v>
      </c>
      <c r="BI6" s="70">
        <v>0.42</v>
      </c>
      <c r="BJ6" s="70">
        <v>0.54</v>
      </c>
      <c r="BK6" s="71"/>
    </row>
    <row r="7" spans="1:63" x14ac:dyDescent="0.25">
      <c r="A7" s="81">
        <v>2</v>
      </c>
      <c r="B7" s="79">
        <v>2</v>
      </c>
      <c r="C7" s="87"/>
      <c r="D7" s="81">
        <v>2</v>
      </c>
      <c r="E7" s="85">
        <v>0.5</v>
      </c>
      <c r="F7" s="76">
        <v>1.5</v>
      </c>
      <c r="G7" s="87"/>
      <c r="H7" s="81">
        <v>2</v>
      </c>
      <c r="I7" s="77">
        <v>0.16320000000000001</v>
      </c>
      <c r="J7" s="77">
        <v>0.48979999999999996</v>
      </c>
      <c r="K7" s="77">
        <v>1.347</v>
      </c>
      <c r="L7" s="87"/>
      <c r="M7" s="81">
        <v>2</v>
      </c>
      <c r="N7" s="74">
        <v>0.08</v>
      </c>
      <c r="O7" s="74">
        <v>0.24</v>
      </c>
      <c r="P7" s="74">
        <v>0.66</v>
      </c>
      <c r="Q7" s="74">
        <v>1.02</v>
      </c>
      <c r="R7" s="87"/>
      <c r="S7" s="81">
        <v>2</v>
      </c>
      <c r="T7" s="74">
        <v>0.02</v>
      </c>
      <c r="U7" s="74">
        <v>0.06</v>
      </c>
      <c r="V7" s="74">
        <v>0.16500000000000001</v>
      </c>
      <c r="W7" s="74">
        <v>0.255</v>
      </c>
      <c r="X7" s="74">
        <v>1.5</v>
      </c>
      <c r="Y7" s="88"/>
      <c r="Z7" s="81">
        <v>2</v>
      </c>
      <c r="AA7" s="67">
        <v>8.8000000000000005E-3</v>
      </c>
      <c r="AB7" s="67">
        <v>2.6600000000000002E-2</v>
      </c>
      <c r="AC7" s="67">
        <v>7.3399999999999993E-2</v>
      </c>
      <c r="AD7" s="67">
        <v>0.1134</v>
      </c>
      <c r="AE7" s="67">
        <v>0.66659999999999997</v>
      </c>
      <c r="AF7" s="67">
        <v>1.1112</v>
      </c>
      <c r="AG7" s="88"/>
      <c r="AH7" s="81">
        <v>2</v>
      </c>
      <c r="AI7" s="67">
        <v>2.2222222222222222E-3</v>
      </c>
      <c r="AJ7" s="67">
        <v>6.6666666666666662E-3</v>
      </c>
      <c r="AK7" s="67">
        <v>1.8333333333333333E-2</v>
      </c>
      <c r="AL7" s="67">
        <v>2.8333333333333335E-2</v>
      </c>
      <c r="AM7" s="67">
        <v>0.16666666666666669</v>
      </c>
      <c r="AN7" s="67">
        <v>0.66666666666666674</v>
      </c>
      <c r="AO7" s="67">
        <v>1.1111111111111112</v>
      </c>
      <c r="AP7" s="72"/>
      <c r="AQ7" s="81">
        <v>2</v>
      </c>
      <c r="AR7" s="67">
        <v>1.25E-3</v>
      </c>
      <c r="AS7" s="67">
        <v>3.7499999999999999E-3</v>
      </c>
      <c r="AT7" s="67">
        <v>1.03125E-2</v>
      </c>
      <c r="AU7" s="67">
        <v>1.59375E-2</v>
      </c>
      <c r="AV7" s="67">
        <v>9.375E-2</v>
      </c>
      <c r="AW7" s="67">
        <v>0.375</v>
      </c>
      <c r="AX7" s="67">
        <v>0.625</v>
      </c>
      <c r="AY7" s="67">
        <v>0.875</v>
      </c>
      <c r="AZ7" s="71"/>
      <c r="BA7" s="81">
        <v>2</v>
      </c>
      <c r="BB7" s="70">
        <v>8.0000000000000004E-4</v>
      </c>
      <c r="BC7" s="70">
        <v>2.3999999999999998E-3</v>
      </c>
      <c r="BD7" s="70">
        <v>6.6E-3</v>
      </c>
      <c r="BE7" s="70">
        <v>1.0200000000000001E-2</v>
      </c>
      <c r="BF7" s="70">
        <v>0.06</v>
      </c>
      <c r="BG7" s="70">
        <v>0.24</v>
      </c>
      <c r="BH7" s="70">
        <v>0.4</v>
      </c>
      <c r="BI7" s="70">
        <v>0.56000000000000005</v>
      </c>
      <c r="BJ7" s="70">
        <v>0.72</v>
      </c>
      <c r="BK7" s="71"/>
    </row>
    <row r="8" spans="1:63" x14ac:dyDescent="0.25">
      <c r="A8" s="81">
        <v>2.5</v>
      </c>
      <c r="B8" s="79">
        <v>2.5</v>
      </c>
      <c r="C8" s="87"/>
      <c r="D8" s="81">
        <v>2.5</v>
      </c>
      <c r="E8" s="85">
        <v>0.625</v>
      </c>
      <c r="F8" s="76">
        <v>1.875</v>
      </c>
      <c r="G8" s="87"/>
      <c r="H8" s="81">
        <v>2.5</v>
      </c>
      <c r="I8" s="77">
        <v>0.20399999999999999</v>
      </c>
      <c r="J8" s="77">
        <v>0.61224999999999996</v>
      </c>
      <c r="K8" s="77">
        <v>1.6837500000000001</v>
      </c>
      <c r="L8" s="87"/>
      <c r="M8" s="81">
        <v>2.5</v>
      </c>
      <c r="N8" s="74">
        <v>0.1</v>
      </c>
      <c r="O8" s="74">
        <v>0.3</v>
      </c>
      <c r="P8" s="74">
        <v>0.82499999999999996</v>
      </c>
      <c r="Q8" s="74">
        <v>1.2749999999999999</v>
      </c>
      <c r="R8" s="87"/>
      <c r="S8" s="81">
        <v>2.5</v>
      </c>
      <c r="T8" s="74">
        <v>2.5000000000000001E-2</v>
      </c>
      <c r="U8" s="74">
        <v>7.4999999999999997E-2</v>
      </c>
      <c r="V8" s="74">
        <v>0.20624999999999999</v>
      </c>
      <c r="W8" s="74">
        <v>0.31874999999999998</v>
      </c>
      <c r="X8" s="74">
        <v>1.875</v>
      </c>
      <c r="Y8" s="88"/>
      <c r="Z8" s="81">
        <v>2.5</v>
      </c>
      <c r="AA8" s="67">
        <v>1.1000000000000001E-2</v>
      </c>
      <c r="AB8" s="67">
        <v>3.3250000000000002E-2</v>
      </c>
      <c r="AC8" s="67">
        <v>9.1750000000000012E-2</v>
      </c>
      <c r="AD8" s="67">
        <v>0.14175000000000001</v>
      </c>
      <c r="AE8" s="67">
        <v>0.83324999999999994</v>
      </c>
      <c r="AF8" s="67">
        <v>1.389</v>
      </c>
      <c r="AG8" s="88"/>
      <c r="AH8" s="81">
        <v>2.5</v>
      </c>
      <c r="AI8" s="67">
        <v>2.7777777777777779E-3</v>
      </c>
      <c r="AJ8" s="67">
        <v>8.3333333333333332E-3</v>
      </c>
      <c r="AK8" s="67">
        <v>2.2916666666666665E-2</v>
      </c>
      <c r="AL8" s="67">
        <v>3.5416666666666673E-2</v>
      </c>
      <c r="AM8" s="67">
        <v>0.20833333333333337</v>
      </c>
      <c r="AN8" s="67">
        <v>0.83333333333333348</v>
      </c>
      <c r="AO8" s="67">
        <v>1.3888888888888888</v>
      </c>
      <c r="AP8" s="72"/>
      <c r="AQ8" s="81">
        <v>2.5</v>
      </c>
      <c r="AR8" s="67">
        <v>1.5625000000000001E-3</v>
      </c>
      <c r="AS8" s="67">
        <v>4.6874999999999998E-3</v>
      </c>
      <c r="AT8" s="67">
        <v>1.2890624999999999E-2</v>
      </c>
      <c r="AU8" s="67">
        <v>1.9921874999999999E-2</v>
      </c>
      <c r="AV8" s="67">
        <v>0.1171875</v>
      </c>
      <c r="AW8" s="67">
        <v>0.46875</v>
      </c>
      <c r="AX8" s="67">
        <v>0.78125</v>
      </c>
      <c r="AY8" s="67">
        <v>1.09375</v>
      </c>
      <c r="AZ8" s="71"/>
      <c r="BA8" s="81">
        <v>2.5</v>
      </c>
      <c r="BB8" s="70">
        <v>1E-3</v>
      </c>
      <c r="BC8" s="70">
        <v>3.0000000000000001E-3</v>
      </c>
      <c r="BD8" s="70">
        <v>8.2500000000000004E-3</v>
      </c>
      <c r="BE8" s="70">
        <v>1.2749999999999999E-2</v>
      </c>
      <c r="BF8" s="70">
        <v>7.4999999999999997E-2</v>
      </c>
      <c r="BG8" s="70">
        <v>0.3</v>
      </c>
      <c r="BH8" s="70">
        <v>0.5</v>
      </c>
      <c r="BI8" s="70">
        <v>0.7</v>
      </c>
      <c r="BJ8" s="70">
        <v>0.9</v>
      </c>
      <c r="BK8" s="71"/>
    </row>
    <row r="9" spans="1:63" x14ac:dyDescent="0.25">
      <c r="A9" s="81">
        <v>3</v>
      </c>
      <c r="B9" s="79">
        <v>3</v>
      </c>
      <c r="C9" s="87"/>
      <c r="D9" s="81">
        <v>3</v>
      </c>
      <c r="E9" s="85">
        <v>0.75</v>
      </c>
      <c r="F9" s="76">
        <v>2.25</v>
      </c>
      <c r="G9" s="87"/>
      <c r="H9" s="81">
        <v>3</v>
      </c>
      <c r="I9" s="77">
        <v>0.24480000000000002</v>
      </c>
      <c r="J9" s="77">
        <v>0.73470000000000002</v>
      </c>
      <c r="K9" s="77">
        <v>2.0204999999999997</v>
      </c>
      <c r="L9" s="87"/>
      <c r="M9" s="81">
        <v>3</v>
      </c>
      <c r="N9" s="74">
        <v>0.12</v>
      </c>
      <c r="O9" s="74">
        <v>0.36</v>
      </c>
      <c r="P9" s="74">
        <v>0.99</v>
      </c>
      <c r="Q9" s="74">
        <v>1.53</v>
      </c>
      <c r="R9" s="87"/>
      <c r="S9" s="81">
        <v>3</v>
      </c>
      <c r="T9" s="74">
        <v>0.03</v>
      </c>
      <c r="U9" s="74">
        <v>0.09</v>
      </c>
      <c r="V9" s="74">
        <v>0.2475</v>
      </c>
      <c r="W9" s="74">
        <v>0.38250000000000001</v>
      </c>
      <c r="X9" s="74">
        <v>2.25</v>
      </c>
      <c r="Y9" s="88"/>
      <c r="Z9" s="81">
        <v>3</v>
      </c>
      <c r="AA9" s="67">
        <v>1.32E-2</v>
      </c>
      <c r="AB9" s="67">
        <v>3.9900000000000005E-2</v>
      </c>
      <c r="AC9" s="67">
        <v>0.1101</v>
      </c>
      <c r="AD9" s="67">
        <v>0.17009999999999997</v>
      </c>
      <c r="AE9" s="67">
        <v>0.9998999999999999</v>
      </c>
      <c r="AF9" s="67">
        <v>1.6668000000000001</v>
      </c>
      <c r="AG9" s="88"/>
      <c r="AH9" s="81">
        <v>3</v>
      </c>
      <c r="AI9" s="67">
        <v>3.3333333333333331E-3</v>
      </c>
      <c r="AJ9" s="67">
        <v>0.01</v>
      </c>
      <c r="AK9" s="67">
        <v>2.75E-2</v>
      </c>
      <c r="AL9" s="67">
        <v>4.2500000000000003E-2</v>
      </c>
      <c r="AM9" s="67">
        <v>0.25</v>
      </c>
      <c r="AN9" s="67">
        <v>1</v>
      </c>
      <c r="AO9" s="67">
        <v>1.666666666666667</v>
      </c>
      <c r="AP9" s="72"/>
      <c r="AQ9" s="81">
        <v>3</v>
      </c>
      <c r="AR9" s="67">
        <v>1.8749999999999999E-3</v>
      </c>
      <c r="AS9" s="67">
        <v>5.6249999999999998E-3</v>
      </c>
      <c r="AT9" s="67">
        <v>1.546875E-2</v>
      </c>
      <c r="AU9" s="67">
        <v>2.390625E-2</v>
      </c>
      <c r="AV9" s="67">
        <v>0.140625</v>
      </c>
      <c r="AW9" s="67">
        <v>0.5625</v>
      </c>
      <c r="AX9" s="67">
        <v>0.9375</v>
      </c>
      <c r="AY9" s="67">
        <v>1.3125</v>
      </c>
      <c r="AZ9" s="71"/>
      <c r="BA9" s="81">
        <v>3</v>
      </c>
      <c r="BB9" s="70">
        <v>1.1999999999999999E-3</v>
      </c>
      <c r="BC9" s="70">
        <v>3.5999999999999999E-3</v>
      </c>
      <c r="BD9" s="70">
        <v>9.8999999999999991E-3</v>
      </c>
      <c r="BE9" s="70">
        <v>1.5300000000000001E-2</v>
      </c>
      <c r="BF9" s="70">
        <v>0.09</v>
      </c>
      <c r="BG9" s="70">
        <v>0.36</v>
      </c>
      <c r="BH9" s="70">
        <v>0.6</v>
      </c>
      <c r="BI9" s="70">
        <v>0.84</v>
      </c>
      <c r="BJ9" s="70">
        <v>1.08</v>
      </c>
      <c r="BK9" s="71"/>
    </row>
    <row r="10" spans="1:63" x14ac:dyDescent="0.25">
      <c r="A10" s="81">
        <v>3.5</v>
      </c>
      <c r="B10" s="79">
        <v>3.5</v>
      </c>
      <c r="C10" s="87"/>
      <c r="D10" s="81">
        <v>3.5</v>
      </c>
      <c r="E10" s="85">
        <v>0.875</v>
      </c>
      <c r="F10" s="76">
        <v>2.625</v>
      </c>
      <c r="G10" s="87"/>
      <c r="H10" s="81">
        <v>3.5</v>
      </c>
      <c r="I10" s="77">
        <v>0.28560000000000002</v>
      </c>
      <c r="J10" s="77">
        <v>0.85714999999999986</v>
      </c>
      <c r="K10" s="77">
        <v>2.3572499999999996</v>
      </c>
      <c r="L10" s="87"/>
      <c r="M10" s="81">
        <v>3.5</v>
      </c>
      <c r="N10" s="74">
        <v>0.14000000000000001</v>
      </c>
      <c r="O10" s="74">
        <v>0.42</v>
      </c>
      <c r="P10" s="74">
        <v>1.155</v>
      </c>
      <c r="Q10" s="74">
        <v>1.7849999999999999</v>
      </c>
      <c r="R10" s="87"/>
      <c r="S10" s="81">
        <v>3.5</v>
      </c>
      <c r="T10" s="74">
        <v>3.5000000000000003E-2</v>
      </c>
      <c r="U10" s="74">
        <v>0.105</v>
      </c>
      <c r="V10" s="74">
        <v>0.28875000000000001</v>
      </c>
      <c r="W10" s="74">
        <v>0.44624999999999998</v>
      </c>
      <c r="X10" s="74">
        <v>2.625</v>
      </c>
      <c r="Y10" s="88"/>
      <c r="Z10" s="81">
        <v>3.5</v>
      </c>
      <c r="AA10" s="67">
        <v>1.54E-2</v>
      </c>
      <c r="AB10" s="67">
        <v>4.6550000000000001E-2</v>
      </c>
      <c r="AC10" s="67">
        <v>0.12844999999999998</v>
      </c>
      <c r="AD10" s="67">
        <v>0.19844999999999999</v>
      </c>
      <c r="AE10" s="67">
        <v>1.16655</v>
      </c>
      <c r="AF10" s="67">
        <v>1.9446000000000001</v>
      </c>
      <c r="AG10" s="88"/>
      <c r="AH10" s="81">
        <v>3.5</v>
      </c>
      <c r="AI10" s="67">
        <v>3.8888888888888883E-3</v>
      </c>
      <c r="AJ10" s="67">
        <v>1.1666666666666665E-2</v>
      </c>
      <c r="AK10" s="67">
        <v>3.2083333333333332E-2</v>
      </c>
      <c r="AL10" s="67">
        <v>4.958333333333334E-2</v>
      </c>
      <c r="AM10" s="67">
        <v>0.29166666666666669</v>
      </c>
      <c r="AN10" s="67">
        <v>1.1666666666666667</v>
      </c>
      <c r="AO10" s="67">
        <v>1.9444444444444446</v>
      </c>
      <c r="AP10" s="72"/>
      <c r="AQ10" s="81">
        <v>3.5</v>
      </c>
      <c r="AR10" s="67">
        <v>2.1875000000000002E-3</v>
      </c>
      <c r="AS10" s="67">
        <v>6.5624999999999998E-3</v>
      </c>
      <c r="AT10" s="67">
        <v>1.8046875E-2</v>
      </c>
      <c r="AU10" s="67">
        <v>2.7890624999999999E-2</v>
      </c>
      <c r="AV10" s="67">
        <v>0.1640625</v>
      </c>
      <c r="AW10" s="67">
        <v>0.65625</v>
      </c>
      <c r="AX10" s="67">
        <v>1.09375</v>
      </c>
      <c r="AY10" s="67">
        <v>1.53125</v>
      </c>
      <c r="AZ10" s="71"/>
      <c r="BA10" s="81">
        <v>3.5</v>
      </c>
      <c r="BB10" s="70">
        <v>1.4000000000000002E-3</v>
      </c>
      <c r="BC10" s="70">
        <v>4.1999999999999997E-3</v>
      </c>
      <c r="BD10" s="70">
        <v>1.155E-2</v>
      </c>
      <c r="BE10" s="70">
        <v>1.7850000000000001E-2</v>
      </c>
      <c r="BF10" s="70">
        <v>0.105</v>
      </c>
      <c r="BG10" s="70">
        <v>0.42</v>
      </c>
      <c r="BH10" s="70">
        <v>0.7</v>
      </c>
      <c r="BI10" s="70">
        <v>0.98</v>
      </c>
      <c r="BJ10" s="70">
        <v>1.26</v>
      </c>
      <c r="BK10" s="71"/>
    </row>
    <row r="11" spans="1:63" x14ac:dyDescent="0.25">
      <c r="A11" s="81">
        <v>4</v>
      </c>
      <c r="B11" s="79">
        <v>4</v>
      </c>
      <c r="C11" s="87"/>
      <c r="D11" s="81">
        <v>4</v>
      </c>
      <c r="E11" s="85">
        <v>1</v>
      </c>
      <c r="F11" s="76">
        <v>3</v>
      </c>
      <c r="G11" s="87"/>
      <c r="H11" s="81">
        <v>4</v>
      </c>
      <c r="I11" s="77">
        <v>0.32640000000000002</v>
      </c>
      <c r="J11" s="77">
        <v>0.97959999999999992</v>
      </c>
      <c r="K11" s="77">
        <v>2.694</v>
      </c>
      <c r="L11" s="87"/>
      <c r="M11" s="81">
        <v>4</v>
      </c>
      <c r="N11" s="74">
        <v>0.16</v>
      </c>
      <c r="O11" s="74">
        <v>0.48</v>
      </c>
      <c r="P11" s="74">
        <v>1.32</v>
      </c>
      <c r="Q11" s="74">
        <v>2.04</v>
      </c>
      <c r="R11" s="87"/>
      <c r="S11" s="81">
        <v>4</v>
      </c>
      <c r="T11" s="74">
        <v>0.04</v>
      </c>
      <c r="U11" s="74">
        <v>0.12</v>
      </c>
      <c r="V11" s="74">
        <v>0.33</v>
      </c>
      <c r="W11" s="74">
        <v>0.51</v>
      </c>
      <c r="X11" s="74">
        <v>3</v>
      </c>
      <c r="Y11" s="88"/>
      <c r="Z11" s="81">
        <v>4</v>
      </c>
      <c r="AA11" s="67">
        <v>1.7600000000000001E-2</v>
      </c>
      <c r="AB11" s="67">
        <v>5.3200000000000004E-2</v>
      </c>
      <c r="AC11" s="67">
        <v>0.14679999999999999</v>
      </c>
      <c r="AD11" s="67">
        <v>0.2268</v>
      </c>
      <c r="AE11" s="67">
        <v>1.3331999999999999</v>
      </c>
      <c r="AF11" s="67">
        <v>2.2223999999999999</v>
      </c>
      <c r="AG11" s="88"/>
      <c r="AH11" s="81">
        <v>4</v>
      </c>
      <c r="AI11" s="67">
        <v>4.4444444444444444E-3</v>
      </c>
      <c r="AJ11" s="67">
        <v>1.3333333333333332E-2</v>
      </c>
      <c r="AK11" s="67">
        <v>3.6666666666666667E-2</v>
      </c>
      <c r="AL11" s="67">
        <v>5.6666666666666671E-2</v>
      </c>
      <c r="AM11" s="67">
        <v>0.33333333333333337</v>
      </c>
      <c r="AN11" s="67">
        <v>1.3333333333333335</v>
      </c>
      <c r="AO11" s="67">
        <v>2.2222222222222223</v>
      </c>
      <c r="AP11" s="72"/>
      <c r="AQ11" s="81">
        <v>4</v>
      </c>
      <c r="AR11" s="67">
        <v>2.5000000000000001E-3</v>
      </c>
      <c r="AS11" s="67">
        <v>7.4999999999999997E-3</v>
      </c>
      <c r="AT11" s="67">
        <v>2.0625000000000001E-2</v>
      </c>
      <c r="AU11" s="67">
        <v>3.1875000000000001E-2</v>
      </c>
      <c r="AV11" s="67">
        <v>0.1875</v>
      </c>
      <c r="AW11" s="67">
        <v>0.75</v>
      </c>
      <c r="AX11" s="67">
        <v>1.25</v>
      </c>
      <c r="AY11" s="67">
        <v>1.75</v>
      </c>
      <c r="AZ11" s="71"/>
      <c r="BA11" s="81">
        <v>4</v>
      </c>
      <c r="BB11" s="70">
        <v>1.6000000000000001E-3</v>
      </c>
      <c r="BC11" s="70">
        <v>4.7999999999999996E-3</v>
      </c>
      <c r="BD11" s="70">
        <v>1.32E-2</v>
      </c>
      <c r="BE11" s="70">
        <v>2.0400000000000001E-2</v>
      </c>
      <c r="BF11" s="70">
        <v>0.12</v>
      </c>
      <c r="BG11" s="70">
        <v>0.48</v>
      </c>
      <c r="BH11" s="70">
        <v>0.8</v>
      </c>
      <c r="BI11" s="70">
        <v>1.1200000000000001</v>
      </c>
      <c r="BJ11" s="70">
        <v>1.44</v>
      </c>
      <c r="BK11" s="71"/>
    </row>
    <row r="12" spans="1:63" x14ac:dyDescent="0.25">
      <c r="A12" s="81">
        <v>4.5</v>
      </c>
      <c r="B12" s="79">
        <v>4.5</v>
      </c>
      <c r="C12" s="87"/>
      <c r="D12" s="81">
        <v>4.5</v>
      </c>
      <c r="E12" s="85">
        <v>1.125</v>
      </c>
      <c r="F12" s="76">
        <v>3.375</v>
      </c>
      <c r="G12" s="87"/>
      <c r="H12" s="81">
        <v>4.5</v>
      </c>
      <c r="I12" s="77">
        <v>0.36719999999999997</v>
      </c>
      <c r="J12" s="77">
        <v>1.10205</v>
      </c>
      <c r="K12" s="77">
        <v>3.0307499999999998</v>
      </c>
      <c r="L12" s="87"/>
      <c r="M12" s="81">
        <v>4.5</v>
      </c>
      <c r="N12" s="74">
        <v>0.18</v>
      </c>
      <c r="O12" s="74">
        <v>0.54</v>
      </c>
      <c r="P12" s="74">
        <v>1.4850000000000001</v>
      </c>
      <c r="Q12" s="74">
        <v>2.2949999999999999</v>
      </c>
      <c r="R12" s="87"/>
      <c r="S12" s="81">
        <v>4.5</v>
      </c>
      <c r="T12" s="74">
        <v>4.4999999999999998E-2</v>
      </c>
      <c r="U12" s="74">
        <v>0.13500000000000001</v>
      </c>
      <c r="V12" s="74">
        <v>0.37125000000000002</v>
      </c>
      <c r="W12" s="74">
        <v>0.57374999999999998</v>
      </c>
      <c r="X12" s="74">
        <v>3.375</v>
      </c>
      <c r="Y12" s="88"/>
      <c r="Z12" s="81">
        <v>4.5</v>
      </c>
      <c r="AA12" s="67">
        <v>1.9799999999999998E-2</v>
      </c>
      <c r="AB12" s="67">
        <v>5.985E-2</v>
      </c>
      <c r="AC12" s="67">
        <v>0.16515000000000002</v>
      </c>
      <c r="AD12" s="67">
        <v>0.25514999999999999</v>
      </c>
      <c r="AE12" s="67">
        <v>1.4998499999999999</v>
      </c>
      <c r="AF12" s="67">
        <v>2.5002</v>
      </c>
      <c r="AG12" s="88"/>
      <c r="AH12" s="81">
        <v>4.5</v>
      </c>
      <c r="AI12" s="67">
        <v>5.0000000000000001E-3</v>
      </c>
      <c r="AJ12" s="67">
        <v>1.4999999999999999E-2</v>
      </c>
      <c r="AK12" s="67">
        <v>4.1250000000000002E-2</v>
      </c>
      <c r="AL12" s="67">
        <v>6.3750000000000001E-2</v>
      </c>
      <c r="AM12" s="67">
        <v>0.375</v>
      </c>
      <c r="AN12" s="67">
        <v>1.5</v>
      </c>
      <c r="AO12" s="67">
        <v>2.5</v>
      </c>
      <c r="AP12" s="72"/>
      <c r="AQ12" s="81">
        <v>4.5</v>
      </c>
      <c r="AR12" s="67">
        <v>2.8124999999999999E-3</v>
      </c>
      <c r="AS12" s="67">
        <v>8.4375000000000006E-3</v>
      </c>
      <c r="AT12" s="67">
        <v>2.3203125000000002E-2</v>
      </c>
      <c r="AU12" s="67">
        <v>3.5859374999999999E-2</v>
      </c>
      <c r="AV12" s="67">
        <v>0.2109375</v>
      </c>
      <c r="AW12" s="67">
        <v>0.84375</v>
      </c>
      <c r="AX12" s="67">
        <v>1.40625</v>
      </c>
      <c r="AY12" s="67">
        <v>1.96875</v>
      </c>
      <c r="AZ12" s="71"/>
      <c r="BA12" s="81">
        <v>4.5</v>
      </c>
      <c r="BB12" s="70">
        <v>1.8E-3</v>
      </c>
      <c r="BC12" s="70">
        <v>5.4000000000000003E-3</v>
      </c>
      <c r="BD12" s="70">
        <v>1.485E-2</v>
      </c>
      <c r="BE12" s="70">
        <v>2.2949999999999998E-2</v>
      </c>
      <c r="BF12" s="70">
        <v>0.13500000000000001</v>
      </c>
      <c r="BG12" s="70">
        <v>0.54</v>
      </c>
      <c r="BH12" s="70">
        <v>0.9</v>
      </c>
      <c r="BI12" s="70">
        <v>1.26</v>
      </c>
      <c r="BJ12" s="70">
        <v>1.62</v>
      </c>
      <c r="BK12" s="71"/>
    </row>
    <row r="13" spans="1:63" x14ac:dyDescent="0.25">
      <c r="A13" s="81">
        <v>5</v>
      </c>
      <c r="B13" s="79">
        <v>5</v>
      </c>
      <c r="C13" s="87"/>
      <c r="D13" s="81">
        <v>5</v>
      </c>
      <c r="E13" s="85">
        <v>1.25</v>
      </c>
      <c r="F13" s="76">
        <v>3.75</v>
      </c>
      <c r="G13" s="87"/>
      <c r="H13" s="81">
        <v>5</v>
      </c>
      <c r="I13" s="77">
        <v>0.40799999999999997</v>
      </c>
      <c r="J13" s="77">
        <v>1.2244999999999999</v>
      </c>
      <c r="K13" s="77">
        <v>3.3675000000000002</v>
      </c>
      <c r="L13" s="87"/>
      <c r="M13" s="81">
        <v>5</v>
      </c>
      <c r="N13" s="74">
        <v>0.2</v>
      </c>
      <c r="O13" s="74">
        <v>0.6</v>
      </c>
      <c r="P13" s="74">
        <v>1.65</v>
      </c>
      <c r="Q13" s="74">
        <v>2.5499999999999998</v>
      </c>
      <c r="R13" s="87"/>
      <c r="S13" s="81">
        <v>5</v>
      </c>
      <c r="T13" s="74">
        <v>0.05</v>
      </c>
      <c r="U13" s="74">
        <v>0.15</v>
      </c>
      <c r="V13" s="74">
        <v>0.41249999999999998</v>
      </c>
      <c r="W13" s="74">
        <v>0.63749999999999996</v>
      </c>
      <c r="X13" s="74">
        <v>3.75</v>
      </c>
      <c r="Y13" s="88"/>
      <c r="Z13" s="81">
        <v>5</v>
      </c>
      <c r="AA13" s="67">
        <v>2.2000000000000002E-2</v>
      </c>
      <c r="AB13" s="67">
        <v>6.6500000000000004E-2</v>
      </c>
      <c r="AC13" s="67">
        <v>0.18350000000000002</v>
      </c>
      <c r="AD13" s="67">
        <v>0.28350000000000003</v>
      </c>
      <c r="AE13" s="67">
        <v>1.6664999999999999</v>
      </c>
      <c r="AF13" s="67">
        <v>2.778</v>
      </c>
      <c r="AG13" s="88"/>
      <c r="AH13" s="81">
        <v>5</v>
      </c>
      <c r="AI13" s="67">
        <v>5.5555555555555558E-3</v>
      </c>
      <c r="AJ13" s="67">
        <v>1.6666666666666666E-2</v>
      </c>
      <c r="AK13" s="67">
        <v>4.583333333333333E-2</v>
      </c>
      <c r="AL13" s="67">
        <v>7.0833333333333345E-2</v>
      </c>
      <c r="AM13" s="67">
        <v>0.41666666666666674</v>
      </c>
      <c r="AN13" s="67">
        <v>1.666666666666667</v>
      </c>
      <c r="AO13" s="67">
        <v>2.7777777777777777</v>
      </c>
      <c r="AP13" s="72"/>
      <c r="AQ13" s="81">
        <v>5</v>
      </c>
      <c r="AR13" s="67">
        <v>3.1250000000000002E-3</v>
      </c>
      <c r="AS13" s="67">
        <v>9.3749999999999997E-3</v>
      </c>
      <c r="AT13" s="67">
        <v>2.5781249999999999E-2</v>
      </c>
      <c r="AU13" s="67">
        <v>3.9843749999999997E-2</v>
      </c>
      <c r="AV13" s="67">
        <v>0.234375</v>
      </c>
      <c r="AW13" s="67">
        <v>0.9375</v>
      </c>
      <c r="AX13" s="67">
        <v>1.5625</v>
      </c>
      <c r="AY13" s="67">
        <v>2.1875</v>
      </c>
      <c r="AZ13" s="71"/>
      <c r="BA13" s="81">
        <v>5</v>
      </c>
      <c r="BB13" s="70">
        <v>2E-3</v>
      </c>
      <c r="BC13" s="70">
        <v>6.0000000000000001E-3</v>
      </c>
      <c r="BD13" s="70">
        <v>1.6500000000000001E-2</v>
      </c>
      <c r="BE13" s="70">
        <v>2.5499999999999998E-2</v>
      </c>
      <c r="BF13" s="70">
        <v>0.15</v>
      </c>
      <c r="BG13" s="70">
        <v>0.6</v>
      </c>
      <c r="BH13" s="70">
        <v>1</v>
      </c>
      <c r="BI13" s="70">
        <v>1.4</v>
      </c>
      <c r="BJ13" s="70">
        <v>1.8</v>
      </c>
      <c r="BK13" s="71"/>
    </row>
    <row r="14" spans="1:63" x14ac:dyDescent="0.25">
      <c r="A14" s="81">
        <v>5.5</v>
      </c>
      <c r="B14" s="79">
        <v>5.5</v>
      </c>
      <c r="C14" s="87"/>
      <c r="D14" s="81">
        <v>5.5</v>
      </c>
      <c r="E14" s="85">
        <v>1.375</v>
      </c>
      <c r="F14" s="76">
        <v>4.125</v>
      </c>
      <c r="G14" s="87"/>
      <c r="H14" s="81">
        <v>5.5</v>
      </c>
      <c r="I14" s="77">
        <v>0.44880000000000003</v>
      </c>
      <c r="J14" s="77">
        <v>1.3469499999999999</v>
      </c>
      <c r="K14" s="77">
        <v>3.7042499999999996</v>
      </c>
      <c r="L14" s="87"/>
      <c r="M14" s="81">
        <v>5.5</v>
      </c>
      <c r="N14" s="74">
        <v>0.22</v>
      </c>
      <c r="O14" s="74">
        <v>0.66</v>
      </c>
      <c r="P14" s="74">
        <v>1.8149999999999999</v>
      </c>
      <c r="Q14" s="74">
        <v>2.8050000000000002</v>
      </c>
      <c r="R14" s="87"/>
      <c r="S14" s="81">
        <v>5.5</v>
      </c>
      <c r="T14" s="74">
        <v>5.5E-2</v>
      </c>
      <c r="U14" s="74">
        <v>0.16500000000000001</v>
      </c>
      <c r="V14" s="74">
        <v>0.45374999999999999</v>
      </c>
      <c r="W14" s="74">
        <v>0.70125000000000004</v>
      </c>
      <c r="X14" s="74">
        <v>4.125</v>
      </c>
      <c r="Y14" s="88"/>
      <c r="Z14" s="81">
        <v>5.5</v>
      </c>
      <c r="AA14" s="67">
        <v>2.4199999999999999E-2</v>
      </c>
      <c r="AB14" s="67">
        <v>7.3150000000000007E-2</v>
      </c>
      <c r="AC14" s="67">
        <v>0.20184999999999997</v>
      </c>
      <c r="AD14" s="67">
        <v>0.31184999999999996</v>
      </c>
      <c r="AE14" s="67">
        <v>1.8331500000000001</v>
      </c>
      <c r="AF14" s="67">
        <v>3.0558000000000005</v>
      </c>
      <c r="AG14" s="88"/>
      <c r="AH14" s="81">
        <v>5.5</v>
      </c>
      <c r="AI14" s="67">
        <v>6.1111111111111106E-3</v>
      </c>
      <c r="AJ14" s="67">
        <v>1.8333333333333333E-2</v>
      </c>
      <c r="AK14" s="67">
        <v>5.0416666666666658E-2</v>
      </c>
      <c r="AL14" s="67">
        <v>7.7916666666666676E-2</v>
      </c>
      <c r="AM14" s="67">
        <v>0.45833333333333337</v>
      </c>
      <c r="AN14" s="67">
        <v>1.8333333333333335</v>
      </c>
      <c r="AO14" s="67">
        <v>3.0555555555555554</v>
      </c>
      <c r="AP14" s="72"/>
      <c r="AQ14" s="81">
        <v>5.5</v>
      </c>
      <c r="AR14" s="67">
        <v>3.4375E-3</v>
      </c>
      <c r="AS14" s="67">
        <v>1.03125E-2</v>
      </c>
      <c r="AT14" s="67">
        <v>2.8359374999999999E-2</v>
      </c>
      <c r="AU14" s="67">
        <v>4.3828125000000002E-2</v>
      </c>
      <c r="AV14" s="67">
        <v>0.2578125</v>
      </c>
      <c r="AW14" s="67">
        <v>1.03125</v>
      </c>
      <c r="AX14" s="67">
        <v>1.71875</v>
      </c>
      <c r="AY14" s="67">
        <v>2.40625</v>
      </c>
      <c r="AZ14" s="71"/>
      <c r="BA14" s="81">
        <v>5.5</v>
      </c>
      <c r="BB14" s="70">
        <v>2.2000000000000001E-3</v>
      </c>
      <c r="BC14" s="70">
        <v>6.5999999999999991E-3</v>
      </c>
      <c r="BD14" s="70">
        <v>1.8150000000000003E-2</v>
      </c>
      <c r="BE14" s="70">
        <v>2.8050000000000002E-2</v>
      </c>
      <c r="BF14" s="70">
        <v>0.16500000000000001</v>
      </c>
      <c r="BG14" s="70">
        <v>0.66</v>
      </c>
      <c r="BH14" s="70">
        <v>1.1000000000000001</v>
      </c>
      <c r="BI14" s="70">
        <v>1.54</v>
      </c>
      <c r="BJ14" s="70">
        <v>1.98</v>
      </c>
      <c r="BK14" s="71"/>
    </row>
    <row r="15" spans="1:63" x14ac:dyDescent="0.25">
      <c r="A15" s="81">
        <v>6</v>
      </c>
      <c r="B15" s="79">
        <v>6</v>
      </c>
      <c r="C15" s="87"/>
      <c r="D15" s="81">
        <v>6</v>
      </c>
      <c r="E15" s="85">
        <v>1.5</v>
      </c>
      <c r="F15" s="76">
        <v>4.5</v>
      </c>
      <c r="G15" s="87"/>
      <c r="H15" s="81">
        <v>6</v>
      </c>
      <c r="I15" s="77">
        <v>0.48960000000000004</v>
      </c>
      <c r="J15" s="77">
        <v>1.4694</v>
      </c>
      <c r="K15" s="77">
        <v>4.0409999999999995</v>
      </c>
      <c r="L15" s="87"/>
      <c r="M15" s="81">
        <v>6</v>
      </c>
      <c r="N15" s="74">
        <v>0.24</v>
      </c>
      <c r="O15" s="74">
        <v>0.72</v>
      </c>
      <c r="P15" s="74">
        <v>1.98</v>
      </c>
      <c r="Q15" s="74">
        <v>3.06</v>
      </c>
      <c r="R15" s="87"/>
      <c r="S15" s="81">
        <v>6</v>
      </c>
      <c r="T15" s="74">
        <v>0.06</v>
      </c>
      <c r="U15" s="74">
        <v>0.18</v>
      </c>
      <c r="V15" s="74">
        <v>0.495</v>
      </c>
      <c r="W15" s="74">
        <v>0.76500000000000001</v>
      </c>
      <c r="X15" s="74">
        <v>4.5</v>
      </c>
      <c r="Y15" s="88"/>
      <c r="Z15" s="81">
        <v>6</v>
      </c>
      <c r="AA15" s="67">
        <v>2.64E-2</v>
      </c>
      <c r="AB15" s="67">
        <v>7.980000000000001E-2</v>
      </c>
      <c r="AC15" s="67">
        <v>0.22020000000000001</v>
      </c>
      <c r="AD15" s="67">
        <v>0.34019999999999995</v>
      </c>
      <c r="AE15" s="67">
        <v>1.9997999999999998</v>
      </c>
      <c r="AF15" s="67">
        <v>3.3336000000000001</v>
      </c>
      <c r="AG15" s="88"/>
      <c r="AH15" s="81">
        <v>6</v>
      </c>
      <c r="AI15" s="67">
        <v>6.6666666666666662E-3</v>
      </c>
      <c r="AJ15" s="67">
        <v>0.02</v>
      </c>
      <c r="AK15" s="67">
        <v>5.5E-2</v>
      </c>
      <c r="AL15" s="67">
        <v>8.5000000000000006E-2</v>
      </c>
      <c r="AM15" s="67">
        <v>0.5</v>
      </c>
      <c r="AN15" s="67">
        <v>2</v>
      </c>
      <c r="AO15" s="67">
        <v>3.3333333333333339</v>
      </c>
      <c r="AP15" s="72"/>
      <c r="AQ15" s="81">
        <v>6</v>
      </c>
      <c r="AR15" s="67">
        <v>3.7499999999999999E-3</v>
      </c>
      <c r="AS15" s="67">
        <v>1.125E-2</v>
      </c>
      <c r="AT15" s="67">
        <v>3.09375E-2</v>
      </c>
      <c r="AU15" s="67">
        <v>4.7812500000000001E-2</v>
      </c>
      <c r="AV15" s="67">
        <v>0.28125</v>
      </c>
      <c r="AW15" s="67">
        <v>1.125</v>
      </c>
      <c r="AX15" s="67">
        <v>1.875</v>
      </c>
      <c r="AY15" s="67">
        <v>2.625</v>
      </c>
      <c r="AZ15" s="71"/>
      <c r="BA15" s="81">
        <v>6</v>
      </c>
      <c r="BB15" s="70">
        <v>2.3999999999999998E-3</v>
      </c>
      <c r="BC15" s="70">
        <v>7.1999999999999998E-3</v>
      </c>
      <c r="BD15" s="70">
        <v>1.9799999999999998E-2</v>
      </c>
      <c r="BE15" s="70">
        <v>3.0600000000000002E-2</v>
      </c>
      <c r="BF15" s="70">
        <v>0.18</v>
      </c>
      <c r="BG15" s="70">
        <v>0.72</v>
      </c>
      <c r="BH15" s="70">
        <v>1.2</v>
      </c>
      <c r="BI15" s="70">
        <v>1.68</v>
      </c>
      <c r="BJ15" s="70">
        <v>2.16</v>
      </c>
      <c r="BK15" s="71"/>
    </row>
    <row r="16" spans="1:63" x14ac:dyDescent="0.25">
      <c r="A16" s="81">
        <v>6.5</v>
      </c>
      <c r="B16" s="79">
        <v>6.5</v>
      </c>
      <c r="C16" s="87"/>
      <c r="D16" s="81">
        <v>6.5</v>
      </c>
      <c r="E16" s="85">
        <v>1.625</v>
      </c>
      <c r="F16" s="76">
        <v>4.875</v>
      </c>
      <c r="G16" s="87"/>
      <c r="H16" s="81">
        <v>6.5</v>
      </c>
      <c r="I16" s="77">
        <v>0.53039999999999998</v>
      </c>
      <c r="J16" s="77">
        <v>1.59185</v>
      </c>
      <c r="K16" s="77">
        <v>4.3777499999999998</v>
      </c>
      <c r="L16" s="87"/>
      <c r="M16" s="81">
        <v>6.5</v>
      </c>
      <c r="N16" s="74">
        <v>0.26</v>
      </c>
      <c r="O16" s="74">
        <v>0.78</v>
      </c>
      <c r="P16" s="74">
        <v>2.145</v>
      </c>
      <c r="Q16" s="74">
        <v>3.3149999999999999</v>
      </c>
      <c r="R16" s="87"/>
      <c r="S16" s="81">
        <v>6.5</v>
      </c>
      <c r="T16" s="74">
        <v>6.5000000000000002E-2</v>
      </c>
      <c r="U16" s="74">
        <v>0.19500000000000001</v>
      </c>
      <c r="V16" s="74">
        <v>0.53625</v>
      </c>
      <c r="W16" s="74">
        <v>0.82874999999999999</v>
      </c>
      <c r="X16" s="74">
        <v>4.875</v>
      </c>
      <c r="Y16" s="88"/>
      <c r="Z16" s="81">
        <v>6.5</v>
      </c>
      <c r="AA16" s="67">
        <v>2.86E-2</v>
      </c>
      <c r="AB16" s="67">
        <v>8.6449999999999999E-2</v>
      </c>
      <c r="AC16" s="67">
        <v>0.23855000000000001</v>
      </c>
      <c r="AD16" s="67">
        <v>0.36854999999999999</v>
      </c>
      <c r="AE16" s="67">
        <v>2.1664499999999998</v>
      </c>
      <c r="AF16" s="67">
        <v>3.6113999999999997</v>
      </c>
      <c r="AG16" s="88"/>
      <c r="AH16" s="81">
        <v>6.5</v>
      </c>
      <c r="AI16" s="67">
        <v>7.2222222222222219E-3</v>
      </c>
      <c r="AJ16" s="67">
        <v>2.1666666666666664E-2</v>
      </c>
      <c r="AK16" s="67">
        <v>5.9583333333333328E-2</v>
      </c>
      <c r="AL16" s="67">
        <v>9.2083333333333336E-2</v>
      </c>
      <c r="AM16" s="67">
        <v>0.54166666666666674</v>
      </c>
      <c r="AN16" s="67">
        <v>2.166666666666667</v>
      </c>
      <c r="AO16" s="67">
        <v>3.6111111111111116</v>
      </c>
      <c r="AP16" s="72"/>
      <c r="AQ16" s="81">
        <v>6.5</v>
      </c>
      <c r="AR16" s="67">
        <v>4.0625000000000001E-3</v>
      </c>
      <c r="AS16" s="67">
        <v>1.21875E-2</v>
      </c>
      <c r="AT16" s="67">
        <v>3.3515625E-2</v>
      </c>
      <c r="AU16" s="67">
        <v>5.1796874999999999E-2</v>
      </c>
      <c r="AV16" s="67">
        <v>0.3046875</v>
      </c>
      <c r="AW16" s="67">
        <v>1.21875</v>
      </c>
      <c r="AX16" s="67">
        <v>2.03125</v>
      </c>
      <c r="AY16" s="67">
        <v>2.84375</v>
      </c>
      <c r="AZ16" s="71"/>
      <c r="BA16" s="81">
        <v>6.5</v>
      </c>
      <c r="BB16" s="70">
        <v>2.5999999999999999E-3</v>
      </c>
      <c r="BC16" s="70">
        <v>7.8000000000000005E-3</v>
      </c>
      <c r="BD16" s="70">
        <v>2.145E-2</v>
      </c>
      <c r="BE16" s="70">
        <v>3.3149999999999999E-2</v>
      </c>
      <c r="BF16" s="70">
        <v>0.19500000000000001</v>
      </c>
      <c r="BG16" s="70">
        <v>0.78</v>
      </c>
      <c r="BH16" s="70">
        <v>1.3</v>
      </c>
      <c r="BI16" s="70">
        <v>1.82</v>
      </c>
      <c r="BJ16" s="70">
        <v>2.34</v>
      </c>
      <c r="BK16" s="71"/>
    </row>
    <row r="17" spans="1:63" x14ac:dyDescent="0.25">
      <c r="A17" s="81">
        <v>7</v>
      </c>
      <c r="B17" s="79">
        <v>7</v>
      </c>
      <c r="C17" s="87"/>
      <c r="D17" s="81">
        <v>7</v>
      </c>
      <c r="E17" s="85">
        <v>1.75</v>
      </c>
      <c r="F17" s="76">
        <v>5.25</v>
      </c>
      <c r="G17" s="87"/>
      <c r="H17" s="81">
        <v>7</v>
      </c>
      <c r="I17" s="77">
        <v>0.57120000000000004</v>
      </c>
      <c r="J17" s="77">
        <v>1.7142999999999997</v>
      </c>
      <c r="K17" s="77">
        <v>4.7144999999999992</v>
      </c>
      <c r="L17" s="87"/>
      <c r="M17" s="81">
        <v>7</v>
      </c>
      <c r="N17" s="74">
        <v>0.28000000000000003</v>
      </c>
      <c r="O17" s="74">
        <v>0.84</v>
      </c>
      <c r="P17" s="74">
        <v>2.31</v>
      </c>
      <c r="Q17" s="74">
        <v>3.57</v>
      </c>
      <c r="R17" s="87"/>
      <c r="S17" s="81">
        <v>7</v>
      </c>
      <c r="T17" s="74">
        <v>7.0000000000000007E-2</v>
      </c>
      <c r="U17" s="74">
        <v>0.21</v>
      </c>
      <c r="V17" s="74">
        <v>0.57750000000000001</v>
      </c>
      <c r="W17" s="74">
        <v>0.89249999999999996</v>
      </c>
      <c r="X17" s="74">
        <v>5.25</v>
      </c>
      <c r="Y17" s="88"/>
      <c r="Z17" s="81">
        <v>7</v>
      </c>
      <c r="AA17" s="67">
        <v>3.0800000000000001E-2</v>
      </c>
      <c r="AB17" s="67">
        <v>9.3100000000000002E-2</v>
      </c>
      <c r="AC17" s="67">
        <v>0.25689999999999996</v>
      </c>
      <c r="AD17" s="67">
        <v>0.39689999999999998</v>
      </c>
      <c r="AE17" s="67">
        <v>2.3331</v>
      </c>
      <c r="AF17" s="67">
        <v>3.8892000000000002</v>
      </c>
      <c r="AG17" s="88"/>
      <c r="AH17" s="81">
        <v>7</v>
      </c>
      <c r="AI17" s="67">
        <v>7.7777777777777767E-3</v>
      </c>
      <c r="AJ17" s="67">
        <v>2.3333333333333331E-2</v>
      </c>
      <c r="AK17" s="67">
        <v>6.4166666666666664E-2</v>
      </c>
      <c r="AL17" s="67">
        <v>9.9166666666666681E-2</v>
      </c>
      <c r="AM17" s="67">
        <v>0.58333333333333337</v>
      </c>
      <c r="AN17" s="67">
        <v>2.3333333333333335</v>
      </c>
      <c r="AO17" s="67">
        <v>3.8888888888888893</v>
      </c>
      <c r="AP17" s="72"/>
      <c r="AQ17" s="81">
        <v>7</v>
      </c>
      <c r="AR17" s="67">
        <v>4.3750000000000004E-3</v>
      </c>
      <c r="AS17" s="67">
        <v>1.3125E-2</v>
      </c>
      <c r="AT17" s="67">
        <v>3.6093750000000001E-2</v>
      </c>
      <c r="AU17" s="67">
        <v>5.5781249999999998E-2</v>
      </c>
      <c r="AV17" s="67">
        <v>0.328125</v>
      </c>
      <c r="AW17" s="67">
        <v>1.3125</v>
      </c>
      <c r="AX17" s="67">
        <v>2.1875</v>
      </c>
      <c r="AY17" s="67">
        <v>3.0625</v>
      </c>
      <c r="AZ17" s="71"/>
      <c r="BA17" s="81">
        <v>7</v>
      </c>
      <c r="BB17" s="70">
        <v>2.8000000000000004E-3</v>
      </c>
      <c r="BC17" s="70">
        <v>8.3999999999999995E-3</v>
      </c>
      <c r="BD17" s="70">
        <v>2.3099999999999999E-2</v>
      </c>
      <c r="BE17" s="70">
        <v>3.5700000000000003E-2</v>
      </c>
      <c r="BF17" s="70">
        <v>0.21</v>
      </c>
      <c r="BG17" s="70">
        <v>0.84</v>
      </c>
      <c r="BH17" s="70">
        <v>1.4</v>
      </c>
      <c r="BI17" s="70">
        <v>1.96</v>
      </c>
      <c r="BJ17" s="70">
        <v>2.52</v>
      </c>
      <c r="BK17" s="71"/>
    </row>
    <row r="18" spans="1:63" x14ac:dyDescent="0.25">
      <c r="A18" s="81">
        <v>7.5</v>
      </c>
      <c r="B18" s="79">
        <v>7.5</v>
      </c>
      <c r="C18" s="87"/>
      <c r="D18" s="81">
        <v>7.5</v>
      </c>
      <c r="E18" s="85">
        <v>1.875</v>
      </c>
      <c r="F18" s="76">
        <v>5.625</v>
      </c>
      <c r="G18" s="87"/>
      <c r="H18" s="81">
        <v>7.5</v>
      </c>
      <c r="I18" s="77">
        <v>0.61199999999999999</v>
      </c>
      <c r="J18" s="77">
        <v>1.8367499999999999</v>
      </c>
      <c r="K18" s="77">
        <v>5.0512499999999996</v>
      </c>
      <c r="L18" s="87"/>
      <c r="M18" s="81">
        <v>7.5</v>
      </c>
      <c r="N18" s="74">
        <v>0.3</v>
      </c>
      <c r="O18" s="74">
        <v>0.9</v>
      </c>
      <c r="P18" s="74">
        <v>2.4750000000000001</v>
      </c>
      <c r="Q18" s="74">
        <v>3.8250000000000002</v>
      </c>
      <c r="R18" s="87"/>
      <c r="S18" s="81">
        <v>7.5</v>
      </c>
      <c r="T18" s="74">
        <v>7.4999999999999997E-2</v>
      </c>
      <c r="U18" s="74">
        <v>0.22500000000000001</v>
      </c>
      <c r="V18" s="74">
        <v>0.61875000000000002</v>
      </c>
      <c r="W18" s="74">
        <v>0.95625000000000004</v>
      </c>
      <c r="X18" s="74">
        <v>5.625</v>
      </c>
      <c r="Y18" s="88"/>
      <c r="Z18" s="81">
        <v>7.5</v>
      </c>
      <c r="AA18" s="67">
        <v>3.3000000000000002E-2</v>
      </c>
      <c r="AB18" s="67">
        <v>9.9750000000000019E-2</v>
      </c>
      <c r="AC18" s="67">
        <v>0.27524999999999999</v>
      </c>
      <c r="AD18" s="67">
        <v>0.42524999999999996</v>
      </c>
      <c r="AE18" s="67">
        <v>2.4997500000000001</v>
      </c>
      <c r="AF18" s="67">
        <v>4.1670000000000007</v>
      </c>
      <c r="AG18" s="88"/>
      <c r="AH18" s="81">
        <v>7.5</v>
      </c>
      <c r="AI18" s="67">
        <v>8.3333333333333332E-3</v>
      </c>
      <c r="AJ18" s="67">
        <v>2.5000000000000001E-2</v>
      </c>
      <c r="AK18" s="67">
        <v>6.8750000000000006E-2</v>
      </c>
      <c r="AL18" s="67">
        <v>0.10625</v>
      </c>
      <c r="AM18" s="67">
        <v>0.62500000000000011</v>
      </c>
      <c r="AN18" s="67">
        <v>2.5000000000000004</v>
      </c>
      <c r="AO18" s="67">
        <v>4.166666666666667</v>
      </c>
      <c r="AP18" s="72"/>
      <c r="AQ18" s="81">
        <v>7.5</v>
      </c>
      <c r="AR18" s="67">
        <v>4.6874999999999998E-3</v>
      </c>
      <c r="AS18" s="67">
        <v>1.40625E-2</v>
      </c>
      <c r="AT18" s="67">
        <v>3.8671875000000001E-2</v>
      </c>
      <c r="AU18" s="67">
        <v>5.9765625000000003E-2</v>
      </c>
      <c r="AV18" s="67">
        <v>0.3515625</v>
      </c>
      <c r="AW18" s="67">
        <v>1.40625</v>
      </c>
      <c r="AX18" s="67">
        <v>2.34375</v>
      </c>
      <c r="AY18" s="67">
        <v>3.28125</v>
      </c>
      <c r="AZ18" s="71"/>
      <c r="BA18" s="81">
        <v>7.5</v>
      </c>
      <c r="BB18" s="70">
        <v>3.0000000000000001E-3</v>
      </c>
      <c r="BC18" s="70">
        <v>8.9999999999999993E-3</v>
      </c>
      <c r="BD18" s="70">
        <v>2.4750000000000001E-2</v>
      </c>
      <c r="BE18" s="70">
        <v>3.8249999999999999E-2</v>
      </c>
      <c r="BF18" s="70">
        <v>0.22500000000000001</v>
      </c>
      <c r="BG18" s="70">
        <v>0.9</v>
      </c>
      <c r="BH18" s="70">
        <v>1.5</v>
      </c>
      <c r="BI18" s="70">
        <v>2.1</v>
      </c>
      <c r="BJ18" s="70">
        <v>2.7</v>
      </c>
      <c r="BK18" s="71"/>
    </row>
    <row r="19" spans="1:63" x14ac:dyDescent="0.25">
      <c r="A19" s="81">
        <v>8</v>
      </c>
      <c r="B19" s="79">
        <v>8</v>
      </c>
      <c r="C19" s="87"/>
      <c r="D19" s="81">
        <v>8</v>
      </c>
      <c r="E19" s="85">
        <v>2</v>
      </c>
      <c r="F19" s="76">
        <v>6</v>
      </c>
      <c r="G19" s="87"/>
      <c r="H19" s="81">
        <v>8</v>
      </c>
      <c r="I19" s="77">
        <v>0.65280000000000005</v>
      </c>
      <c r="J19" s="77">
        <v>1.9591999999999998</v>
      </c>
      <c r="K19" s="77">
        <v>5.3879999999999999</v>
      </c>
      <c r="L19" s="87"/>
      <c r="M19" s="81">
        <v>8</v>
      </c>
      <c r="N19" s="74">
        <v>0.32</v>
      </c>
      <c r="O19" s="74">
        <v>0.96</v>
      </c>
      <c r="P19" s="74">
        <v>2.64</v>
      </c>
      <c r="Q19" s="74">
        <v>4.08</v>
      </c>
      <c r="R19" s="87"/>
      <c r="S19" s="81">
        <v>8</v>
      </c>
      <c r="T19" s="74">
        <v>0.08</v>
      </c>
      <c r="U19" s="74">
        <v>0.24</v>
      </c>
      <c r="V19" s="74">
        <v>0.66</v>
      </c>
      <c r="W19" s="74">
        <v>1.02</v>
      </c>
      <c r="X19" s="74">
        <v>6</v>
      </c>
      <c r="Y19" s="88"/>
      <c r="Z19" s="81">
        <v>8</v>
      </c>
      <c r="AA19" s="67">
        <v>3.5200000000000002E-2</v>
      </c>
      <c r="AB19" s="67">
        <v>0.10640000000000001</v>
      </c>
      <c r="AC19" s="67">
        <v>0.29359999999999997</v>
      </c>
      <c r="AD19" s="67">
        <v>0.4536</v>
      </c>
      <c r="AE19" s="67">
        <v>2.6663999999999999</v>
      </c>
      <c r="AF19" s="67">
        <v>4.4447999999999999</v>
      </c>
      <c r="AG19" s="88"/>
      <c r="AH19" s="81">
        <v>8</v>
      </c>
      <c r="AI19" s="67">
        <v>8.8888888888888889E-3</v>
      </c>
      <c r="AJ19" s="67">
        <v>2.6666666666666665E-2</v>
      </c>
      <c r="AK19" s="67">
        <v>7.3333333333333334E-2</v>
      </c>
      <c r="AL19" s="67">
        <v>0.11333333333333334</v>
      </c>
      <c r="AM19" s="67">
        <v>0.66666666666666674</v>
      </c>
      <c r="AN19" s="67">
        <v>2.666666666666667</v>
      </c>
      <c r="AO19" s="67">
        <v>4.4444444444444446</v>
      </c>
      <c r="AP19" s="72"/>
      <c r="AQ19" s="81">
        <v>8</v>
      </c>
      <c r="AR19" s="67">
        <v>5.0000000000000001E-3</v>
      </c>
      <c r="AS19" s="67">
        <v>1.4999999999999999E-2</v>
      </c>
      <c r="AT19" s="67">
        <v>4.1250000000000002E-2</v>
      </c>
      <c r="AU19" s="67">
        <v>6.3750000000000001E-2</v>
      </c>
      <c r="AV19" s="67">
        <v>0.375</v>
      </c>
      <c r="AW19" s="67">
        <v>1.5</v>
      </c>
      <c r="AX19" s="67">
        <v>2.5</v>
      </c>
      <c r="AY19" s="67">
        <v>3.5</v>
      </c>
      <c r="AZ19" s="71"/>
      <c r="BA19" s="81">
        <v>8</v>
      </c>
      <c r="BB19" s="70">
        <v>3.2000000000000002E-3</v>
      </c>
      <c r="BC19" s="70">
        <v>9.5999999999999992E-3</v>
      </c>
      <c r="BD19" s="70">
        <v>2.64E-2</v>
      </c>
      <c r="BE19" s="70">
        <v>4.0800000000000003E-2</v>
      </c>
      <c r="BF19" s="70">
        <v>0.24</v>
      </c>
      <c r="BG19" s="70">
        <v>0.96</v>
      </c>
      <c r="BH19" s="70">
        <v>1.6</v>
      </c>
      <c r="BI19" s="70">
        <v>2.2400000000000002</v>
      </c>
      <c r="BJ19" s="70">
        <v>2.88</v>
      </c>
      <c r="BK19" s="71"/>
    </row>
    <row r="20" spans="1:63" x14ac:dyDescent="0.25">
      <c r="A20" s="81">
        <v>8.5</v>
      </c>
      <c r="B20" s="79">
        <v>8.5</v>
      </c>
      <c r="C20" s="87"/>
      <c r="D20" s="81">
        <v>8.5</v>
      </c>
      <c r="E20" s="85">
        <v>2.125</v>
      </c>
      <c r="F20" s="76">
        <v>6.375</v>
      </c>
      <c r="G20" s="87"/>
      <c r="H20" s="81">
        <v>8.5</v>
      </c>
      <c r="I20" s="77">
        <v>0.69359999999999999</v>
      </c>
      <c r="J20" s="77">
        <v>2.0816499999999998</v>
      </c>
      <c r="K20" s="77">
        <v>5.7247499999999993</v>
      </c>
      <c r="L20" s="87"/>
      <c r="M20" s="81">
        <v>8.5</v>
      </c>
      <c r="N20" s="74">
        <v>0.34</v>
      </c>
      <c r="O20" s="74">
        <v>1.02</v>
      </c>
      <c r="P20" s="74">
        <v>2.8050000000000002</v>
      </c>
      <c r="Q20" s="74">
        <v>4.335</v>
      </c>
      <c r="R20" s="87"/>
      <c r="S20" s="81">
        <v>8.5</v>
      </c>
      <c r="T20" s="74">
        <v>8.5000000000000006E-2</v>
      </c>
      <c r="U20" s="74">
        <v>0.255</v>
      </c>
      <c r="V20" s="74">
        <v>0.70125000000000004</v>
      </c>
      <c r="W20" s="74">
        <v>1.08375</v>
      </c>
      <c r="X20" s="74">
        <v>6.375</v>
      </c>
      <c r="Y20" s="88"/>
      <c r="Z20" s="81">
        <v>8.5</v>
      </c>
      <c r="AA20" s="67">
        <v>3.7400000000000003E-2</v>
      </c>
      <c r="AB20" s="67">
        <v>0.11305</v>
      </c>
      <c r="AC20" s="67">
        <v>0.31195000000000001</v>
      </c>
      <c r="AD20" s="67">
        <v>0.48194999999999999</v>
      </c>
      <c r="AE20" s="67">
        <v>2.8330500000000001</v>
      </c>
      <c r="AF20" s="67">
        <v>4.7225999999999999</v>
      </c>
      <c r="AG20" s="88"/>
      <c r="AH20" s="81">
        <v>8.5</v>
      </c>
      <c r="AI20" s="67">
        <v>9.4444444444444445E-3</v>
      </c>
      <c r="AJ20" s="67">
        <v>2.8333333333333332E-2</v>
      </c>
      <c r="AK20" s="67">
        <v>7.7916666666666662E-2</v>
      </c>
      <c r="AL20" s="67">
        <v>0.12041666666666667</v>
      </c>
      <c r="AM20" s="67">
        <v>0.70833333333333348</v>
      </c>
      <c r="AN20" s="67">
        <v>2.8333333333333339</v>
      </c>
      <c r="AO20" s="67">
        <v>4.7222222222222223</v>
      </c>
      <c r="AP20" s="72"/>
      <c r="AQ20" s="81">
        <v>8.5</v>
      </c>
      <c r="AR20" s="67">
        <v>5.3125000000000004E-3</v>
      </c>
      <c r="AS20" s="67">
        <v>1.59375E-2</v>
      </c>
      <c r="AT20" s="67">
        <v>4.3828125000000002E-2</v>
      </c>
      <c r="AU20" s="67">
        <v>6.7734374999999999E-2</v>
      </c>
      <c r="AV20" s="67">
        <v>0.3984375</v>
      </c>
      <c r="AW20" s="67">
        <v>1.59375</v>
      </c>
      <c r="AX20" s="67">
        <v>2.65625</v>
      </c>
      <c r="AY20" s="67">
        <v>3.71875</v>
      </c>
      <c r="AZ20" s="71"/>
      <c r="BA20" s="81">
        <v>8.5</v>
      </c>
      <c r="BB20" s="70">
        <v>3.4000000000000002E-3</v>
      </c>
      <c r="BC20" s="70">
        <v>1.0200000000000001E-2</v>
      </c>
      <c r="BD20" s="70">
        <v>2.8050000000000002E-2</v>
      </c>
      <c r="BE20" s="70">
        <v>4.335E-2</v>
      </c>
      <c r="BF20" s="70">
        <v>0.255</v>
      </c>
      <c r="BG20" s="70">
        <v>1.02</v>
      </c>
      <c r="BH20" s="70">
        <v>1.7</v>
      </c>
      <c r="BI20" s="70">
        <v>2.38</v>
      </c>
      <c r="BJ20" s="70">
        <v>3.06</v>
      </c>
      <c r="BK20" s="71"/>
    </row>
    <row r="21" spans="1:63" x14ac:dyDescent="0.25">
      <c r="A21" s="81">
        <v>9</v>
      </c>
      <c r="B21" s="79">
        <v>9</v>
      </c>
      <c r="C21" s="87"/>
      <c r="D21" s="81">
        <v>9</v>
      </c>
      <c r="E21" s="85">
        <v>2.25</v>
      </c>
      <c r="F21" s="76">
        <v>6.75</v>
      </c>
      <c r="G21" s="87"/>
      <c r="H21" s="81">
        <v>9</v>
      </c>
      <c r="I21" s="77">
        <v>0.73439999999999994</v>
      </c>
      <c r="J21" s="77">
        <v>2.2040999999999999</v>
      </c>
      <c r="K21" s="77">
        <v>6.0614999999999997</v>
      </c>
      <c r="L21" s="87"/>
      <c r="M21" s="81">
        <v>9</v>
      </c>
      <c r="N21" s="74">
        <v>0.36</v>
      </c>
      <c r="O21" s="74">
        <v>1.08</v>
      </c>
      <c r="P21" s="74">
        <v>2.97</v>
      </c>
      <c r="Q21" s="74">
        <v>4.59</v>
      </c>
      <c r="R21" s="87"/>
      <c r="S21" s="81">
        <v>9</v>
      </c>
      <c r="T21" s="74">
        <v>0.09</v>
      </c>
      <c r="U21" s="74">
        <v>0.27</v>
      </c>
      <c r="V21" s="74">
        <v>0.74250000000000005</v>
      </c>
      <c r="W21" s="74">
        <v>1.1475</v>
      </c>
      <c r="X21" s="74">
        <v>6.75</v>
      </c>
      <c r="Y21" s="88"/>
      <c r="Z21" s="81">
        <v>9</v>
      </c>
      <c r="AA21" s="67">
        <v>3.9599999999999996E-2</v>
      </c>
      <c r="AB21" s="67">
        <v>0.1197</v>
      </c>
      <c r="AC21" s="67">
        <v>0.33030000000000004</v>
      </c>
      <c r="AD21" s="67">
        <v>0.51029999999999998</v>
      </c>
      <c r="AE21" s="67">
        <v>2.9996999999999998</v>
      </c>
      <c r="AF21" s="67">
        <v>5.0004</v>
      </c>
      <c r="AG21" s="88"/>
      <c r="AH21" s="81">
        <v>9</v>
      </c>
      <c r="AI21" s="67">
        <v>0.01</v>
      </c>
      <c r="AJ21" s="67">
        <v>0.03</v>
      </c>
      <c r="AK21" s="67">
        <v>8.2500000000000004E-2</v>
      </c>
      <c r="AL21" s="67">
        <v>0.1275</v>
      </c>
      <c r="AM21" s="67">
        <v>0.75</v>
      </c>
      <c r="AN21" s="67">
        <v>3</v>
      </c>
      <c r="AO21" s="90">
        <v>5</v>
      </c>
      <c r="AP21" s="72"/>
      <c r="AQ21" s="81">
        <v>9</v>
      </c>
      <c r="AR21" s="67">
        <v>5.6249999999999998E-3</v>
      </c>
      <c r="AS21" s="67">
        <v>1.6875000000000001E-2</v>
      </c>
      <c r="AT21" s="67">
        <v>4.6406250000000003E-2</v>
      </c>
      <c r="AU21" s="67">
        <v>7.1718749999999998E-2</v>
      </c>
      <c r="AV21" s="67">
        <v>0.421875</v>
      </c>
      <c r="AW21" s="67">
        <v>1.6875</v>
      </c>
      <c r="AX21" s="67">
        <v>2.8125</v>
      </c>
      <c r="AY21" s="67">
        <v>3.9375</v>
      </c>
      <c r="AZ21" s="71"/>
      <c r="BA21" s="81">
        <v>9</v>
      </c>
      <c r="BB21" s="70">
        <v>3.5999999999999999E-3</v>
      </c>
      <c r="BC21" s="70">
        <v>1.0800000000000001E-2</v>
      </c>
      <c r="BD21" s="70">
        <v>2.9700000000000001E-2</v>
      </c>
      <c r="BE21" s="70">
        <v>4.5899999999999996E-2</v>
      </c>
      <c r="BF21" s="70">
        <v>0.27</v>
      </c>
      <c r="BG21" s="70">
        <v>1.08</v>
      </c>
      <c r="BH21" s="70">
        <v>1.8</v>
      </c>
      <c r="BI21" s="70">
        <v>2.52</v>
      </c>
      <c r="BJ21" s="70">
        <v>3.24</v>
      </c>
      <c r="BK21" s="71"/>
    </row>
    <row r="22" spans="1:63" x14ac:dyDescent="0.25">
      <c r="A22" s="81">
        <v>9.5</v>
      </c>
      <c r="B22" s="79">
        <v>9.5</v>
      </c>
      <c r="C22" s="87"/>
      <c r="D22" s="81">
        <v>9.5</v>
      </c>
      <c r="E22" s="85">
        <v>2.375</v>
      </c>
      <c r="F22" s="76">
        <v>7.125</v>
      </c>
      <c r="G22" s="87"/>
      <c r="H22" s="81">
        <v>9.5</v>
      </c>
      <c r="I22" s="77">
        <v>0.7752</v>
      </c>
      <c r="J22" s="77">
        <v>2.3265499999999997</v>
      </c>
      <c r="K22" s="77">
        <v>6.3982499999999991</v>
      </c>
      <c r="L22" s="87"/>
      <c r="M22" s="81">
        <v>9.5</v>
      </c>
      <c r="N22" s="74">
        <v>0.38</v>
      </c>
      <c r="O22" s="74">
        <v>1.1399999999999999</v>
      </c>
      <c r="P22" s="74">
        <v>3.1349999999999998</v>
      </c>
      <c r="Q22" s="74">
        <v>4.8449999999999998</v>
      </c>
      <c r="R22" s="87"/>
      <c r="S22" s="81">
        <v>9.5</v>
      </c>
      <c r="T22" s="74">
        <v>9.5000000000000001E-2</v>
      </c>
      <c r="U22" s="74">
        <v>0.28499999999999998</v>
      </c>
      <c r="V22" s="74">
        <v>0.78374999999999995</v>
      </c>
      <c r="W22" s="74">
        <v>1.2112499999999999</v>
      </c>
      <c r="X22" s="74">
        <v>7.125</v>
      </c>
      <c r="Y22" s="88"/>
      <c r="Z22" s="81">
        <v>9.5</v>
      </c>
      <c r="AA22" s="67">
        <v>4.1799999999999997E-2</v>
      </c>
      <c r="AB22" s="67">
        <v>0.12635000000000002</v>
      </c>
      <c r="AC22" s="67">
        <v>0.34865000000000002</v>
      </c>
      <c r="AD22" s="67">
        <v>0.53865000000000007</v>
      </c>
      <c r="AE22" s="67">
        <v>3.16635</v>
      </c>
      <c r="AF22" s="67">
        <v>5.2782000000000009</v>
      </c>
      <c r="AG22" s="88"/>
      <c r="AH22" s="81">
        <v>9.5</v>
      </c>
      <c r="AI22" s="67">
        <v>1.0555555555555556E-2</v>
      </c>
      <c r="AJ22" s="67">
        <v>3.1666666666666662E-2</v>
      </c>
      <c r="AK22" s="67">
        <v>8.7083333333333318E-2</v>
      </c>
      <c r="AL22" s="67">
        <v>0.13458333333333333</v>
      </c>
      <c r="AM22" s="67">
        <v>0.79166666666666674</v>
      </c>
      <c r="AN22" s="67">
        <v>3.166666666666667</v>
      </c>
      <c r="AO22" s="67">
        <v>5.2777777777777786</v>
      </c>
      <c r="AP22" s="72"/>
      <c r="AQ22" s="81">
        <v>9.5</v>
      </c>
      <c r="AR22" s="67">
        <v>5.9375000000000001E-3</v>
      </c>
      <c r="AS22" s="67">
        <v>1.7812499999999998E-2</v>
      </c>
      <c r="AT22" s="67">
        <v>4.8984374999999997E-2</v>
      </c>
      <c r="AU22" s="67">
        <v>7.5703124999999996E-2</v>
      </c>
      <c r="AV22" s="67">
        <v>0.4453125</v>
      </c>
      <c r="AW22" s="67">
        <v>1.78125</v>
      </c>
      <c r="AX22" s="67">
        <v>2.96875</v>
      </c>
      <c r="AY22" s="67">
        <v>4.15625</v>
      </c>
      <c r="AZ22" s="71"/>
      <c r="BA22" s="81">
        <v>9.5</v>
      </c>
      <c r="BB22" s="70">
        <v>3.8E-3</v>
      </c>
      <c r="BC22" s="70">
        <v>1.1399999999999999E-2</v>
      </c>
      <c r="BD22" s="70">
        <v>3.1350000000000003E-2</v>
      </c>
      <c r="BE22" s="70">
        <v>4.845E-2</v>
      </c>
      <c r="BF22" s="70">
        <v>0.28499999999999998</v>
      </c>
      <c r="BG22" s="70">
        <v>1.1399999999999999</v>
      </c>
      <c r="BH22" s="70">
        <v>1.9</v>
      </c>
      <c r="BI22" s="70">
        <v>2.66</v>
      </c>
      <c r="BJ22" s="70">
        <v>3.42</v>
      </c>
      <c r="BK22" s="71"/>
    </row>
    <row r="23" spans="1:63" x14ac:dyDescent="0.25">
      <c r="A23" s="81">
        <v>10</v>
      </c>
      <c r="B23" s="79">
        <v>10</v>
      </c>
      <c r="C23" s="87"/>
      <c r="D23" s="81">
        <v>10</v>
      </c>
      <c r="E23" s="85">
        <v>2.5</v>
      </c>
      <c r="F23" s="76">
        <v>7.5</v>
      </c>
      <c r="G23" s="87"/>
      <c r="H23" s="81">
        <v>10</v>
      </c>
      <c r="I23" s="77">
        <v>0.81599999999999995</v>
      </c>
      <c r="J23" s="77">
        <v>2.4489999999999998</v>
      </c>
      <c r="K23" s="77">
        <v>6.7350000000000003</v>
      </c>
      <c r="L23" s="87"/>
      <c r="M23" s="81">
        <v>10</v>
      </c>
      <c r="N23" s="74">
        <v>0.4</v>
      </c>
      <c r="O23" s="74">
        <v>1.2</v>
      </c>
      <c r="P23" s="74">
        <v>3.3</v>
      </c>
      <c r="Q23" s="74">
        <v>5.0999999999999996</v>
      </c>
      <c r="R23" s="87"/>
      <c r="S23" s="81">
        <v>10</v>
      </c>
      <c r="T23" s="74">
        <v>0.1</v>
      </c>
      <c r="U23" s="74">
        <v>0.3</v>
      </c>
      <c r="V23" s="74">
        <v>0.82499999999999996</v>
      </c>
      <c r="W23" s="74">
        <v>1.2749999999999999</v>
      </c>
      <c r="X23" s="74">
        <v>7.5</v>
      </c>
      <c r="Y23" s="88"/>
      <c r="Z23" s="81">
        <v>10</v>
      </c>
      <c r="AA23" s="67">
        <v>4.4000000000000004E-2</v>
      </c>
      <c r="AB23" s="67">
        <v>0.13300000000000001</v>
      </c>
      <c r="AC23" s="67">
        <v>0.36700000000000005</v>
      </c>
      <c r="AD23" s="67">
        <v>0.56700000000000006</v>
      </c>
      <c r="AE23" s="67">
        <v>3.3329999999999997</v>
      </c>
      <c r="AF23" s="67">
        <v>5.556</v>
      </c>
      <c r="AG23" s="88"/>
      <c r="AH23" s="81">
        <v>10</v>
      </c>
      <c r="AI23" s="67">
        <v>1.1111111111111112E-2</v>
      </c>
      <c r="AJ23" s="67">
        <v>3.3333333333333333E-2</v>
      </c>
      <c r="AK23" s="67">
        <v>9.166666666666666E-2</v>
      </c>
      <c r="AL23" s="67">
        <v>0.14166666666666669</v>
      </c>
      <c r="AM23" s="67">
        <v>0.83333333333333348</v>
      </c>
      <c r="AN23" s="67">
        <v>3.3333333333333339</v>
      </c>
      <c r="AO23" s="67">
        <v>5.5555555555555554</v>
      </c>
      <c r="AP23" s="72"/>
      <c r="AQ23" s="81">
        <v>10</v>
      </c>
      <c r="AR23" s="67">
        <v>6.2500000000000003E-3</v>
      </c>
      <c r="AS23" s="67">
        <v>1.8749999999999999E-2</v>
      </c>
      <c r="AT23" s="67">
        <v>5.1562499999999997E-2</v>
      </c>
      <c r="AU23" s="67">
        <v>7.9687499999999994E-2</v>
      </c>
      <c r="AV23" s="67">
        <v>0.46875</v>
      </c>
      <c r="AW23" s="67">
        <v>1.875</v>
      </c>
      <c r="AX23" s="67">
        <v>3.125</v>
      </c>
      <c r="AY23" s="67">
        <v>4.375</v>
      </c>
      <c r="AZ23" s="71"/>
      <c r="BA23" s="81">
        <v>10</v>
      </c>
      <c r="BB23" s="70">
        <v>4.0000000000000001E-3</v>
      </c>
      <c r="BC23" s="70">
        <v>1.2E-2</v>
      </c>
      <c r="BD23" s="70">
        <v>3.3000000000000002E-2</v>
      </c>
      <c r="BE23" s="70">
        <v>5.0999999999999997E-2</v>
      </c>
      <c r="BF23" s="70">
        <v>0.3</v>
      </c>
      <c r="BG23" s="70">
        <v>1.2</v>
      </c>
      <c r="BH23" s="70">
        <v>2</v>
      </c>
      <c r="BI23" s="70">
        <v>2.8</v>
      </c>
      <c r="BJ23" s="70">
        <v>3.6</v>
      </c>
      <c r="BK23" s="71"/>
    </row>
    <row r="24" spans="1:63" x14ac:dyDescent="0.25">
      <c r="A24" s="81">
        <v>10.5</v>
      </c>
      <c r="B24" s="79">
        <v>10.5</v>
      </c>
      <c r="C24" s="87"/>
      <c r="D24" s="81">
        <v>10.5</v>
      </c>
      <c r="E24" s="85">
        <v>2.625</v>
      </c>
      <c r="F24" s="76">
        <v>7.875</v>
      </c>
      <c r="G24" s="87"/>
      <c r="H24" s="81">
        <v>10.5</v>
      </c>
      <c r="I24" s="77">
        <v>0.85680000000000012</v>
      </c>
      <c r="J24" s="77">
        <v>2.57145</v>
      </c>
      <c r="K24" s="77">
        <v>7.0717499999999998</v>
      </c>
      <c r="L24" s="87"/>
      <c r="M24" s="81">
        <v>10.5</v>
      </c>
      <c r="N24" s="74">
        <v>0.42</v>
      </c>
      <c r="O24" s="74">
        <v>1.26</v>
      </c>
      <c r="P24" s="74">
        <v>3.4649999999999999</v>
      </c>
      <c r="Q24" s="74">
        <v>5.3550000000000004</v>
      </c>
      <c r="R24" s="87"/>
      <c r="S24" s="81">
        <v>10.5</v>
      </c>
      <c r="T24" s="74">
        <v>0.105</v>
      </c>
      <c r="U24" s="74">
        <v>0.315</v>
      </c>
      <c r="V24" s="74">
        <v>0.86624999999999996</v>
      </c>
      <c r="W24" s="74">
        <v>1.3387500000000001</v>
      </c>
      <c r="X24" s="74">
        <v>7.875</v>
      </c>
      <c r="Y24" s="88"/>
      <c r="Z24" s="81">
        <v>10.5</v>
      </c>
      <c r="AA24" s="67">
        <v>4.6199999999999998E-2</v>
      </c>
      <c r="AB24" s="67">
        <v>0.13965</v>
      </c>
      <c r="AC24" s="67">
        <v>0.38534999999999997</v>
      </c>
      <c r="AD24" s="67">
        <v>0.59534999999999993</v>
      </c>
      <c r="AE24" s="67">
        <v>3.4996499999999999</v>
      </c>
      <c r="AF24" s="67">
        <v>5.8338000000000001</v>
      </c>
      <c r="AG24" s="88"/>
      <c r="AH24" s="81">
        <v>10.5</v>
      </c>
      <c r="AI24" s="67">
        <v>1.1666666666666665E-2</v>
      </c>
      <c r="AJ24" s="67">
        <v>3.5000000000000003E-2</v>
      </c>
      <c r="AK24" s="67">
        <v>9.6250000000000002E-2</v>
      </c>
      <c r="AL24" s="67">
        <v>0.14874999999999999</v>
      </c>
      <c r="AM24" s="67">
        <v>0.875</v>
      </c>
      <c r="AN24" s="67">
        <v>3.5</v>
      </c>
      <c r="AO24" s="67">
        <v>5.8333333333333339</v>
      </c>
      <c r="AP24" s="72"/>
      <c r="AQ24" s="81">
        <v>10.5</v>
      </c>
      <c r="AR24" s="67">
        <v>6.5624999999999998E-3</v>
      </c>
      <c r="AS24" s="67">
        <v>1.96875E-2</v>
      </c>
      <c r="AT24" s="67">
        <v>5.4140624999999998E-2</v>
      </c>
      <c r="AU24" s="67">
        <v>8.3671875000000007E-2</v>
      </c>
      <c r="AV24" s="67">
        <v>0.4921875</v>
      </c>
      <c r="AW24" s="67">
        <v>1.96875</v>
      </c>
      <c r="AX24" s="67">
        <v>3.28125</v>
      </c>
      <c r="AY24" s="67">
        <v>4.59375</v>
      </c>
      <c r="AZ24" s="71"/>
      <c r="BA24" s="81">
        <v>10.5</v>
      </c>
      <c r="BB24" s="70">
        <v>4.1999999999999997E-3</v>
      </c>
      <c r="BC24" s="70">
        <v>1.26E-2</v>
      </c>
      <c r="BD24" s="70">
        <v>3.465E-2</v>
      </c>
      <c r="BE24" s="70">
        <v>5.3550000000000007E-2</v>
      </c>
      <c r="BF24" s="70">
        <v>0.315</v>
      </c>
      <c r="BG24" s="70">
        <v>1.26</v>
      </c>
      <c r="BH24" s="70">
        <v>2.1</v>
      </c>
      <c r="BI24" s="70">
        <v>2.94</v>
      </c>
      <c r="BJ24" s="70">
        <v>3.78</v>
      </c>
      <c r="BK24" s="71"/>
    </row>
    <row r="25" spans="1:63" x14ac:dyDescent="0.25">
      <c r="A25" s="81">
        <v>11</v>
      </c>
      <c r="B25" s="79">
        <v>11</v>
      </c>
      <c r="C25" s="87"/>
      <c r="D25" s="81">
        <v>11</v>
      </c>
      <c r="E25" s="85">
        <v>2.75</v>
      </c>
      <c r="F25" s="76">
        <v>8.25</v>
      </c>
      <c r="G25" s="87"/>
      <c r="H25" s="81">
        <v>11</v>
      </c>
      <c r="I25" s="77">
        <v>0.89760000000000006</v>
      </c>
      <c r="J25" s="77">
        <v>2.6938999999999997</v>
      </c>
      <c r="K25" s="77">
        <v>7.4084999999999992</v>
      </c>
      <c r="L25" s="87"/>
      <c r="M25" s="81">
        <v>11</v>
      </c>
      <c r="N25" s="74">
        <v>0.44</v>
      </c>
      <c r="O25" s="74">
        <v>1.32</v>
      </c>
      <c r="P25" s="74">
        <v>3.63</v>
      </c>
      <c r="Q25" s="74">
        <v>5.61</v>
      </c>
      <c r="R25" s="87"/>
      <c r="S25" s="81">
        <v>11</v>
      </c>
      <c r="T25" s="74">
        <v>0.11</v>
      </c>
      <c r="U25" s="74">
        <v>0.33</v>
      </c>
      <c r="V25" s="74">
        <v>0.90749999999999997</v>
      </c>
      <c r="W25" s="74">
        <v>1.4025000000000001</v>
      </c>
      <c r="X25" s="74">
        <v>8.25</v>
      </c>
      <c r="Y25" s="88"/>
      <c r="Z25" s="81">
        <v>11</v>
      </c>
      <c r="AA25" s="67">
        <v>4.8399999999999999E-2</v>
      </c>
      <c r="AB25" s="67">
        <v>0.14630000000000001</v>
      </c>
      <c r="AC25" s="67">
        <v>0.40369999999999995</v>
      </c>
      <c r="AD25" s="67">
        <v>0.62369999999999992</v>
      </c>
      <c r="AE25" s="67">
        <v>3.6663000000000001</v>
      </c>
      <c r="AF25" s="67">
        <v>6.111600000000001</v>
      </c>
      <c r="AG25" s="88"/>
      <c r="AH25" s="81">
        <v>11</v>
      </c>
      <c r="AI25" s="67">
        <v>1.2222222222222221E-2</v>
      </c>
      <c r="AJ25" s="67">
        <v>3.6666666666666667E-2</v>
      </c>
      <c r="AK25" s="67">
        <v>0.10083333333333332</v>
      </c>
      <c r="AL25" s="67">
        <v>0.15583333333333335</v>
      </c>
      <c r="AM25" s="67">
        <v>0.91666666666666674</v>
      </c>
      <c r="AN25" s="67">
        <v>3.666666666666667</v>
      </c>
      <c r="AO25" s="67">
        <v>6.1111111111111107</v>
      </c>
      <c r="AP25" s="72"/>
      <c r="AQ25" s="81">
        <v>11</v>
      </c>
      <c r="AR25" s="67">
        <v>6.875E-3</v>
      </c>
      <c r="AS25" s="67">
        <v>2.0625000000000001E-2</v>
      </c>
      <c r="AT25" s="67">
        <v>5.6718749999999998E-2</v>
      </c>
      <c r="AU25" s="67">
        <v>8.7656250000000005E-2</v>
      </c>
      <c r="AV25" s="67">
        <v>0.515625</v>
      </c>
      <c r="AW25" s="67">
        <v>2.0625</v>
      </c>
      <c r="AX25" s="67">
        <v>3.4375</v>
      </c>
      <c r="AY25" s="67">
        <v>4.8125</v>
      </c>
      <c r="AZ25" s="71"/>
      <c r="BA25" s="81">
        <v>11</v>
      </c>
      <c r="BB25" s="70">
        <v>4.4000000000000003E-3</v>
      </c>
      <c r="BC25" s="70">
        <v>1.3199999999999998E-2</v>
      </c>
      <c r="BD25" s="70">
        <v>3.6300000000000006E-2</v>
      </c>
      <c r="BE25" s="70">
        <v>5.6100000000000004E-2</v>
      </c>
      <c r="BF25" s="70">
        <v>0.33</v>
      </c>
      <c r="BG25" s="70">
        <v>1.32</v>
      </c>
      <c r="BH25" s="70">
        <v>2.2000000000000002</v>
      </c>
      <c r="BI25" s="70">
        <v>3.08</v>
      </c>
      <c r="BJ25" s="70">
        <v>3.96</v>
      </c>
      <c r="BK25" s="71"/>
    </row>
    <row r="26" spans="1:63" x14ac:dyDescent="0.25">
      <c r="A26" s="81">
        <v>11.5</v>
      </c>
      <c r="B26" s="79">
        <v>11.5</v>
      </c>
      <c r="C26" s="87"/>
      <c r="D26" s="81">
        <v>11.5</v>
      </c>
      <c r="E26" s="85">
        <v>2.875</v>
      </c>
      <c r="F26" s="76">
        <v>8.625</v>
      </c>
      <c r="G26" s="87"/>
      <c r="H26" s="81">
        <v>11.5</v>
      </c>
      <c r="I26" s="77">
        <v>0.93840000000000001</v>
      </c>
      <c r="J26" s="77">
        <v>2.8163499999999999</v>
      </c>
      <c r="K26" s="77">
        <v>7.7452499999999995</v>
      </c>
      <c r="L26" s="87"/>
      <c r="M26" s="81">
        <v>11.5</v>
      </c>
      <c r="N26" s="74">
        <v>0.46</v>
      </c>
      <c r="O26" s="74">
        <v>1.38</v>
      </c>
      <c r="P26" s="74">
        <v>3.7949999999999999</v>
      </c>
      <c r="Q26" s="74">
        <v>5.8650000000000002</v>
      </c>
      <c r="R26" s="87"/>
      <c r="S26" s="81">
        <v>11.5</v>
      </c>
      <c r="T26" s="74">
        <v>0.115</v>
      </c>
      <c r="U26" s="74">
        <v>0.34499999999999997</v>
      </c>
      <c r="V26" s="74">
        <v>0.94874999999999998</v>
      </c>
      <c r="W26" s="74">
        <v>1.4662500000000001</v>
      </c>
      <c r="X26" s="74">
        <v>8.625</v>
      </c>
      <c r="Y26" s="88"/>
      <c r="Z26" s="81">
        <v>11.5</v>
      </c>
      <c r="AA26" s="67">
        <v>5.0599999999999999E-2</v>
      </c>
      <c r="AB26" s="67">
        <v>0.15295000000000003</v>
      </c>
      <c r="AC26" s="67">
        <v>0.42204999999999998</v>
      </c>
      <c r="AD26" s="67">
        <v>0.65205000000000002</v>
      </c>
      <c r="AE26" s="67">
        <v>3.8329499999999994</v>
      </c>
      <c r="AF26" s="67">
        <v>6.3894000000000002</v>
      </c>
      <c r="AG26" s="88"/>
      <c r="AH26" s="81">
        <v>11.5</v>
      </c>
      <c r="AI26" s="67">
        <v>1.2777777777777777E-2</v>
      </c>
      <c r="AJ26" s="67">
        <v>3.833333333333333E-2</v>
      </c>
      <c r="AK26" s="67">
        <v>0.10541666666666666</v>
      </c>
      <c r="AL26" s="67">
        <v>0.16291666666666668</v>
      </c>
      <c r="AM26" s="67">
        <v>0.95833333333333348</v>
      </c>
      <c r="AN26" s="67">
        <v>3.8333333333333339</v>
      </c>
      <c r="AO26" s="67">
        <v>6.3888888888888893</v>
      </c>
      <c r="AP26" s="72"/>
      <c r="AQ26" s="81">
        <v>11.5</v>
      </c>
      <c r="AR26" s="67">
        <v>7.1875000000000003E-3</v>
      </c>
      <c r="AS26" s="67">
        <v>2.1562499999999998E-2</v>
      </c>
      <c r="AT26" s="67">
        <v>5.9296874999999999E-2</v>
      </c>
      <c r="AU26" s="67">
        <v>9.1640625000000003E-2</v>
      </c>
      <c r="AV26" s="67">
        <v>0.5390625</v>
      </c>
      <c r="AW26" s="67">
        <v>2.15625</v>
      </c>
      <c r="AX26" s="67">
        <v>3.59375</v>
      </c>
      <c r="AY26" s="67">
        <v>5.03125</v>
      </c>
      <c r="AZ26" s="71"/>
      <c r="BA26" s="81">
        <v>11.5</v>
      </c>
      <c r="BB26" s="70">
        <v>4.5999999999999999E-3</v>
      </c>
      <c r="BC26" s="70">
        <v>1.38E-2</v>
      </c>
      <c r="BD26" s="70">
        <v>3.7950000000000005E-2</v>
      </c>
      <c r="BE26" s="70">
        <v>5.8650000000000001E-2</v>
      </c>
      <c r="BF26" s="70">
        <v>0.34499999999999997</v>
      </c>
      <c r="BG26" s="70">
        <v>1.38</v>
      </c>
      <c r="BH26" s="70">
        <v>2.2999999999999998</v>
      </c>
      <c r="BI26" s="70">
        <v>3.22</v>
      </c>
      <c r="BJ26" s="70">
        <v>4.1399999999999997</v>
      </c>
      <c r="BK26" s="71"/>
    </row>
    <row r="27" spans="1:63" x14ac:dyDescent="0.25">
      <c r="A27" s="81">
        <v>12</v>
      </c>
      <c r="B27" s="79">
        <v>12</v>
      </c>
      <c r="C27" s="87"/>
      <c r="D27" s="81">
        <v>12</v>
      </c>
      <c r="E27" s="85">
        <v>3</v>
      </c>
      <c r="F27" s="76">
        <v>9</v>
      </c>
      <c r="G27" s="87"/>
      <c r="H27" s="81">
        <v>12</v>
      </c>
      <c r="I27" s="77">
        <v>0.97920000000000007</v>
      </c>
      <c r="J27" s="77">
        <v>2.9388000000000001</v>
      </c>
      <c r="K27" s="77">
        <v>8.081999999999999</v>
      </c>
      <c r="L27" s="87"/>
      <c r="M27" s="81">
        <v>12</v>
      </c>
      <c r="N27" s="74">
        <v>0.48</v>
      </c>
      <c r="O27" s="74">
        <v>1.44</v>
      </c>
      <c r="P27" s="74">
        <v>3.96</v>
      </c>
      <c r="Q27" s="74">
        <v>6.12</v>
      </c>
      <c r="R27" s="87"/>
      <c r="S27" s="81">
        <v>12</v>
      </c>
      <c r="T27" s="74">
        <v>0.12</v>
      </c>
      <c r="U27" s="74">
        <v>0.36</v>
      </c>
      <c r="V27" s="74">
        <v>0.99</v>
      </c>
      <c r="W27" s="74">
        <v>1.53</v>
      </c>
      <c r="X27" s="74">
        <v>9</v>
      </c>
      <c r="Y27" s="88"/>
      <c r="Z27" s="81">
        <v>12</v>
      </c>
      <c r="AA27" s="67">
        <v>5.28E-2</v>
      </c>
      <c r="AB27" s="67">
        <v>0.15960000000000002</v>
      </c>
      <c r="AC27" s="67">
        <v>0.44040000000000001</v>
      </c>
      <c r="AD27" s="67">
        <v>0.68039999999999989</v>
      </c>
      <c r="AE27" s="67">
        <v>3.9995999999999996</v>
      </c>
      <c r="AF27" s="67">
        <v>6.6672000000000002</v>
      </c>
      <c r="AG27" s="88"/>
      <c r="AH27" s="81">
        <v>12</v>
      </c>
      <c r="AI27" s="67">
        <v>1.3333333333333332E-2</v>
      </c>
      <c r="AJ27" s="67">
        <v>0.04</v>
      </c>
      <c r="AK27" s="67">
        <v>0.11</v>
      </c>
      <c r="AL27" s="67">
        <v>0.17</v>
      </c>
      <c r="AM27" s="67">
        <v>1</v>
      </c>
      <c r="AN27" s="67">
        <v>4</v>
      </c>
      <c r="AO27" s="67">
        <v>6.6666666666666679</v>
      </c>
      <c r="AP27" s="72"/>
      <c r="AQ27" s="81">
        <v>12</v>
      </c>
      <c r="AR27" s="67">
        <v>7.4999999999999997E-3</v>
      </c>
      <c r="AS27" s="67">
        <v>2.2499999999999999E-2</v>
      </c>
      <c r="AT27" s="67">
        <v>6.1874999999999999E-2</v>
      </c>
      <c r="AU27" s="67">
        <v>9.5625000000000002E-2</v>
      </c>
      <c r="AV27" s="67">
        <v>0.5625</v>
      </c>
      <c r="AW27" s="67">
        <v>2.25</v>
      </c>
      <c r="AX27" s="67">
        <v>3.75</v>
      </c>
      <c r="AY27" s="67">
        <v>5.25</v>
      </c>
      <c r="AZ27" s="71"/>
      <c r="BA27" s="81">
        <v>12</v>
      </c>
      <c r="BB27" s="70">
        <v>4.7999999999999996E-3</v>
      </c>
      <c r="BC27" s="70">
        <v>1.44E-2</v>
      </c>
      <c r="BD27" s="70">
        <v>3.9599999999999996E-2</v>
      </c>
      <c r="BE27" s="70">
        <v>6.1200000000000004E-2</v>
      </c>
      <c r="BF27" s="70">
        <v>0.36</v>
      </c>
      <c r="BG27" s="70">
        <v>1.44</v>
      </c>
      <c r="BH27" s="70">
        <v>2.4</v>
      </c>
      <c r="BI27" s="70">
        <v>3.36</v>
      </c>
      <c r="BJ27" s="70">
        <v>4.32</v>
      </c>
      <c r="BK27" s="71"/>
    </row>
    <row r="28" spans="1:63" x14ac:dyDescent="0.25">
      <c r="A28" s="81">
        <v>12.5</v>
      </c>
      <c r="B28" s="79">
        <v>12.5</v>
      </c>
      <c r="C28" s="87"/>
      <c r="D28" s="81">
        <v>12.5</v>
      </c>
      <c r="E28" s="85">
        <v>3.125</v>
      </c>
      <c r="F28" s="76">
        <v>9.375</v>
      </c>
      <c r="G28" s="87"/>
      <c r="H28" s="81">
        <v>12.5</v>
      </c>
      <c r="I28" s="77">
        <v>1.02</v>
      </c>
      <c r="J28" s="77">
        <v>3.0612499999999998</v>
      </c>
      <c r="K28" s="77">
        <v>8.4187499999999993</v>
      </c>
      <c r="L28" s="87"/>
      <c r="M28" s="81">
        <v>12.5</v>
      </c>
      <c r="N28" s="74">
        <v>0.5</v>
      </c>
      <c r="O28" s="74">
        <v>1.5</v>
      </c>
      <c r="P28" s="74">
        <v>4.125</v>
      </c>
      <c r="Q28" s="74">
        <v>6.375</v>
      </c>
      <c r="R28" s="87"/>
      <c r="S28" s="81">
        <v>12.5</v>
      </c>
      <c r="T28" s="74">
        <v>0.125</v>
      </c>
      <c r="U28" s="74">
        <v>0.375</v>
      </c>
      <c r="V28" s="74">
        <v>1.03125</v>
      </c>
      <c r="W28" s="74">
        <v>1.59375</v>
      </c>
      <c r="X28" s="74">
        <v>9.375</v>
      </c>
      <c r="Y28" s="88"/>
      <c r="Z28" s="81">
        <v>12.5</v>
      </c>
      <c r="AA28" s="67">
        <v>5.5E-2</v>
      </c>
      <c r="AB28" s="67">
        <v>0.16625000000000001</v>
      </c>
      <c r="AC28" s="67">
        <v>0.45874999999999999</v>
      </c>
      <c r="AD28" s="67">
        <v>0.70874999999999999</v>
      </c>
      <c r="AE28" s="67">
        <v>4.1662499999999998</v>
      </c>
      <c r="AF28" s="67">
        <v>6.9450000000000003</v>
      </c>
      <c r="AG28" s="88"/>
      <c r="AH28" s="81">
        <v>12.5</v>
      </c>
      <c r="AI28" s="67">
        <v>1.3888888888888888E-2</v>
      </c>
      <c r="AJ28" s="67">
        <v>4.1666666666666657E-2</v>
      </c>
      <c r="AK28" s="67">
        <v>0.11458333333333331</v>
      </c>
      <c r="AL28" s="67">
        <v>0.17708333333333337</v>
      </c>
      <c r="AM28" s="67">
        <v>1.0416666666666667</v>
      </c>
      <c r="AN28" s="67">
        <v>4.166666666666667</v>
      </c>
      <c r="AO28" s="67">
        <v>6.9444444444444446</v>
      </c>
      <c r="AP28" s="72"/>
      <c r="AQ28" s="81">
        <v>12.5</v>
      </c>
      <c r="AR28" s="67">
        <v>7.8125E-3</v>
      </c>
      <c r="AS28" s="67">
        <v>2.34375E-2</v>
      </c>
      <c r="AT28" s="67">
        <v>6.4453125E-2</v>
      </c>
      <c r="AU28" s="67">
        <v>9.9609375E-2</v>
      </c>
      <c r="AV28" s="67">
        <v>0.5859375</v>
      </c>
      <c r="AW28" s="67">
        <v>2.34375</v>
      </c>
      <c r="AX28" s="67">
        <v>3.90625</v>
      </c>
      <c r="AY28" s="67">
        <v>5.46875</v>
      </c>
      <c r="AZ28" s="71"/>
      <c r="BA28" s="81">
        <v>12.5</v>
      </c>
      <c r="BB28" s="70">
        <v>5.0000000000000001E-3</v>
      </c>
      <c r="BC28" s="70">
        <v>1.4999999999999999E-2</v>
      </c>
      <c r="BD28" s="70">
        <v>4.1250000000000002E-2</v>
      </c>
      <c r="BE28" s="70">
        <v>6.3750000000000001E-2</v>
      </c>
      <c r="BF28" s="70">
        <v>0.375</v>
      </c>
      <c r="BG28" s="70">
        <v>1.5</v>
      </c>
      <c r="BH28" s="70">
        <v>2.5</v>
      </c>
      <c r="BI28" s="70">
        <v>3.5</v>
      </c>
      <c r="BJ28" s="70">
        <v>4.5</v>
      </c>
      <c r="BK28" s="71"/>
    </row>
    <row r="29" spans="1:63" x14ac:dyDescent="0.25">
      <c r="A29" s="81">
        <v>13</v>
      </c>
      <c r="B29" s="79">
        <v>13</v>
      </c>
      <c r="C29" s="87"/>
      <c r="D29" s="81">
        <v>13</v>
      </c>
      <c r="E29" s="85">
        <v>3.25</v>
      </c>
      <c r="F29" s="76">
        <v>9.75</v>
      </c>
      <c r="G29" s="87"/>
      <c r="H29" s="81">
        <v>13</v>
      </c>
      <c r="I29" s="77">
        <v>1.0608</v>
      </c>
      <c r="J29" s="77">
        <v>3.1837</v>
      </c>
      <c r="K29" s="77">
        <v>8.7554999999999996</v>
      </c>
      <c r="L29" s="87"/>
      <c r="M29" s="81">
        <v>13</v>
      </c>
      <c r="N29" s="74">
        <v>0.52</v>
      </c>
      <c r="O29" s="74">
        <v>1.56</v>
      </c>
      <c r="P29" s="74">
        <v>4.29</v>
      </c>
      <c r="Q29" s="74">
        <v>6.63</v>
      </c>
      <c r="R29" s="87"/>
      <c r="S29" s="81">
        <v>13</v>
      </c>
      <c r="T29" s="74">
        <v>0.13</v>
      </c>
      <c r="U29" s="74">
        <v>0.39</v>
      </c>
      <c r="V29" s="74">
        <v>1.0725</v>
      </c>
      <c r="W29" s="74">
        <v>1.6575</v>
      </c>
      <c r="X29" s="74">
        <v>9.75</v>
      </c>
      <c r="Y29" s="88"/>
      <c r="Z29" s="81">
        <v>13</v>
      </c>
      <c r="AA29" s="67">
        <v>5.7200000000000001E-2</v>
      </c>
      <c r="AB29" s="67">
        <v>0.1729</v>
      </c>
      <c r="AC29" s="67">
        <v>0.47710000000000002</v>
      </c>
      <c r="AD29" s="67">
        <v>0.73709999999999998</v>
      </c>
      <c r="AE29" s="67">
        <v>4.3328999999999995</v>
      </c>
      <c r="AF29" s="67">
        <v>7.2227999999999994</v>
      </c>
      <c r="AG29" s="88"/>
      <c r="AH29" s="81">
        <v>13</v>
      </c>
      <c r="AI29" s="67">
        <v>1.4444444444444444E-2</v>
      </c>
      <c r="AJ29" s="67">
        <v>4.3333333333333328E-2</v>
      </c>
      <c r="AK29" s="67">
        <v>0.11916666666666666</v>
      </c>
      <c r="AL29" s="67">
        <v>0.18416666666666667</v>
      </c>
      <c r="AM29" s="67">
        <v>1.0833333333333335</v>
      </c>
      <c r="AN29" s="67">
        <v>4.3333333333333339</v>
      </c>
      <c r="AO29" s="67">
        <v>7.2222222222222232</v>
      </c>
      <c r="AP29" s="72"/>
      <c r="AQ29" s="81">
        <v>13</v>
      </c>
      <c r="AR29" s="67">
        <v>8.1250000000000003E-3</v>
      </c>
      <c r="AS29" s="67">
        <v>2.4375000000000001E-2</v>
      </c>
      <c r="AT29" s="67">
        <v>6.7031250000000001E-2</v>
      </c>
      <c r="AU29" s="67">
        <v>0.10359375</v>
      </c>
      <c r="AV29" s="67">
        <v>0.609375</v>
      </c>
      <c r="AW29" s="67">
        <v>2.4375</v>
      </c>
      <c r="AX29" s="67">
        <v>4.0625</v>
      </c>
      <c r="AY29" s="67">
        <v>5.6875</v>
      </c>
      <c r="AZ29" s="71"/>
      <c r="BA29" s="81">
        <v>13</v>
      </c>
      <c r="BB29" s="70">
        <v>5.1999999999999998E-3</v>
      </c>
      <c r="BC29" s="70">
        <v>1.5600000000000001E-2</v>
      </c>
      <c r="BD29" s="70">
        <v>4.2900000000000001E-2</v>
      </c>
      <c r="BE29" s="70">
        <v>6.6299999999999998E-2</v>
      </c>
      <c r="BF29" s="70">
        <v>0.39</v>
      </c>
      <c r="BG29" s="70">
        <v>1.56</v>
      </c>
      <c r="BH29" s="70">
        <v>2.6</v>
      </c>
      <c r="BI29" s="70">
        <v>3.64</v>
      </c>
      <c r="BJ29" s="70">
        <v>4.68</v>
      </c>
      <c r="BK29" s="71"/>
    </row>
    <row r="30" spans="1:63" x14ac:dyDescent="0.25">
      <c r="A30" s="81">
        <v>13.5</v>
      </c>
      <c r="B30" s="79">
        <v>13.5</v>
      </c>
      <c r="C30" s="87"/>
      <c r="D30" s="81">
        <v>13.5</v>
      </c>
      <c r="E30" s="85">
        <v>3.375</v>
      </c>
      <c r="F30" s="76">
        <v>10.125</v>
      </c>
      <c r="G30" s="87"/>
      <c r="H30" s="81">
        <v>13.5</v>
      </c>
      <c r="I30" s="77">
        <v>1.1015999999999999</v>
      </c>
      <c r="J30" s="77">
        <v>3.3061499999999997</v>
      </c>
      <c r="K30" s="77">
        <v>9.0922499999999999</v>
      </c>
      <c r="L30" s="87"/>
      <c r="M30" s="81">
        <v>13.5</v>
      </c>
      <c r="N30" s="74">
        <v>0.54</v>
      </c>
      <c r="O30" s="74">
        <v>1.62</v>
      </c>
      <c r="P30" s="74">
        <v>4.4550000000000001</v>
      </c>
      <c r="Q30" s="74">
        <v>6.8849999999999998</v>
      </c>
      <c r="R30" s="87"/>
      <c r="S30" s="81">
        <v>13.5</v>
      </c>
      <c r="T30" s="74">
        <v>0.13500000000000001</v>
      </c>
      <c r="U30" s="74">
        <v>0.40500000000000003</v>
      </c>
      <c r="V30" s="74">
        <v>1.11375</v>
      </c>
      <c r="W30" s="74">
        <v>1.7212499999999999</v>
      </c>
      <c r="X30" s="74">
        <v>10.125</v>
      </c>
      <c r="Y30" s="88"/>
      <c r="Z30" s="81">
        <v>13.5</v>
      </c>
      <c r="AA30" s="67">
        <v>5.9400000000000001E-2</v>
      </c>
      <c r="AB30" s="67">
        <v>0.17955000000000002</v>
      </c>
      <c r="AC30" s="67">
        <v>0.49545</v>
      </c>
      <c r="AD30" s="67">
        <v>0.76544999999999996</v>
      </c>
      <c r="AE30" s="67">
        <v>4.4995500000000002</v>
      </c>
      <c r="AF30" s="67">
        <v>7.5006000000000004</v>
      </c>
      <c r="AG30" s="88"/>
      <c r="AH30" s="81">
        <v>13.5</v>
      </c>
      <c r="AI30" s="67">
        <v>1.4999999999999999E-2</v>
      </c>
      <c r="AJ30" s="67">
        <v>4.4999999999999998E-2</v>
      </c>
      <c r="AK30" s="67">
        <v>0.12375</v>
      </c>
      <c r="AL30" s="67">
        <v>0.19125</v>
      </c>
      <c r="AM30" s="67">
        <v>1.1250000000000002</v>
      </c>
      <c r="AN30" s="67">
        <v>4.5000000000000009</v>
      </c>
      <c r="AO30" s="67">
        <v>7.5</v>
      </c>
      <c r="AP30" s="72"/>
      <c r="AQ30" s="81">
        <v>13.5</v>
      </c>
      <c r="AR30" s="67">
        <v>8.4375000000000006E-3</v>
      </c>
      <c r="AS30" s="67">
        <v>2.5312500000000002E-2</v>
      </c>
      <c r="AT30" s="67">
        <v>6.9609375000000001E-2</v>
      </c>
      <c r="AU30" s="67">
        <v>0.107578125</v>
      </c>
      <c r="AV30" s="67">
        <v>0.6328125</v>
      </c>
      <c r="AW30" s="67">
        <v>2.53125</v>
      </c>
      <c r="AX30" s="67">
        <v>4.21875</v>
      </c>
      <c r="AY30" s="67">
        <v>5.90625</v>
      </c>
      <c r="AZ30" s="71"/>
      <c r="BA30" s="81">
        <v>13.5</v>
      </c>
      <c r="BB30" s="70">
        <v>5.4000000000000003E-3</v>
      </c>
      <c r="BC30" s="70">
        <v>1.6199999999999999E-2</v>
      </c>
      <c r="BD30" s="70">
        <v>4.4549999999999999E-2</v>
      </c>
      <c r="BE30" s="70">
        <v>6.8849999999999995E-2</v>
      </c>
      <c r="BF30" s="70">
        <v>0.40500000000000003</v>
      </c>
      <c r="BG30" s="70">
        <v>1.62</v>
      </c>
      <c r="BH30" s="70">
        <v>2.7</v>
      </c>
      <c r="BI30" s="70">
        <v>3.78</v>
      </c>
      <c r="BJ30" s="70">
        <v>4.8600000000000003</v>
      </c>
      <c r="BK30" s="71"/>
    </row>
    <row r="31" spans="1:63" x14ac:dyDescent="0.25">
      <c r="A31" s="81">
        <v>14</v>
      </c>
      <c r="B31" s="79">
        <v>14</v>
      </c>
      <c r="C31" s="87"/>
      <c r="D31" s="81">
        <v>14</v>
      </c>
      <c r="E31" s="85">
        <v>3.5</v>
      </c>
      <c r="F31" s="76">
        <v>10.5</v>
      </c>
      <c r="G31" s="87"/>
      <c r="H31" s="81">
        <v>14</v>
      </c>
      <c r="I31" s="77">
        <v>1.1424000000000001</v>
      </c>
      <c r="J31" s="77">
        <v>3.4285999999999994</v>
      </c>
      <c r="K31" s="77">
        <v>9.4289999999999985</v>
      </c>
      <c r="L31" s="87"/>
      <c r="M31" s="81">
        <v>14</v>
      </c>
      <c r="N31" s="74">
        <v>0.56000000000000005</v>
      </c>
      <c r="O31" s="74">
        <v>1.68</v>
      </c>
      <c r="P31" s="74">
        <v>4.62</v>
      </c>
      <c r="Q31" s="74">
        <v>7.14</v>
      </c>
      <c r="R31" s="87"/>
      <c r="S31" s="81">
        <v>14</v>
      </c>
      <c r="T31" s="74">
        <v>0.14000000000000001</v>
      </c>
      <c r="U31" s="74">
        <v>0.42</v>
      </c>
      <c r="V31" s="74">
        <v>1.155</v>
      </c>
      <c r="W31" s="74">
        <v>1.7849999999999999</v>
      </c>
      <c r="X31" s="74">
        <v>10.5</v>
      </c>
      <c r="Y31" s="88"/>
      <c r="Z31" s="81">
        <v>14</v>
      </c>
      <c r="AA31" s="67">
        <v>6.1600000000000002E-2</v>
      </c>
      <c r="AB31" s="67">
        <v>0.1862</v>
      </c>
      <c r="AC31" s="67">
        <v>0.51379999999999992</v>
      </c>
      <c r="AD31" s="67">
        <v>0.79379999999999995</v>
      </c>
      <c r="AE31" s="67">
        <v>4.6661999999999999</v>
      </c>
      <c r="AF31" s="67">
        <v>7.7784000000000004</v>
      </c>
      <c r="AG31" s="88"/>
      <c r="AH31" s="81">
        <v>14</v>
      </c>
      <c r="AI31" s="67">
        <v>1.5555555555555553E-2</v>
      </c>
      <c r="AJ31" s="67">
        <v>4.6666666666666662E-2</v>
      </c>
      <c r="AK31" s="67">
        <v>0.12833333333333333</v>
      </c>
      <c r="AL31" s="67">
        <v>0.19833333333333336</v>
      </c>
      <c r="AM31" s="67">
        <v>1.1666666666666667</v>
      </c>
      <c r="AN31" s="67">
        <v>4.666666666666667</v>
      </c>
      <c r="AO31" s="67">
        <v>7.7777777777777786</v>
      </c>
      <c r="AP31" s="72"/>
      <c r="AQ31" s="81">
        <v>14</v>
      </c>
      <c r="AR31" s="67">
        <v>8.7500000000000008E-3</v>
      </c>
      <c r="AS31" s="67">
        <v>2.6249999999999999E-2</v>
      </c>
      <c r="AT31" s="67">
        <v>7.2187500000000002E-2</v>
      </c>
      <c r="AU31" s="67">
        <v>0.1115625</v>
      </c>
      <c r="AV31" s="67">
        <v>0.65625</v>
      </c>
      <c r="AW31" s="67">
        <v>2.625</v>
      </c>
      <c r="AX31" s="67">
        <v>4.375</v>
      </c>
      <c r="AY31" s="67">
        <v>6.125</v>
      </c>
      <c r="AZ31" s="71"/>
      <c r="BA31" s="81">
        <v>14</v>
      </c>
      <c r="BB31" s="70">
        <v>5.6000000000000008E-3</v>
      </c>
      <c r="BC31" s="70">
        <v>1.6799999999999999E-2</v>
      </c>
      <c r="BD31" s="70">
        <v>4.6199999999999998E-2</v>
      </c>
      <c r="BE31" s="70">
        <v>7.1400000000000005E-2</v>
      </c>
      <c r="BF31" s="70">
        <v>0.42</v>
      </c>
      <c r="BG31" s="70">
        <v>1.68</v>
      </c>
      <c r="BH31" s="70">
        <v>2.8</v>
      </c>
      <c r="BI31" s="70">
        <v>3.92</v>
      </c>
      <c r="BJ31" s="70">
        <v>5.04</v>
      </c>
      <c r="BK31" s="71"/>
    </row>
    <row r="32" spans="1:63" x14ac:dyDescent="0.25">
      <c r="A32" s="81">
        <v>14.5</v>
      </c>
      <c r="B32" s="79">
        <v>14.5</v>
      </c>
      <c r="C32" s="87"/>
      <c r="D32" s="81">
        <v>14.5</v>
      </c>
      <c r="E32" s="85">
        <v>3.625</v>
      </c>
      <c r="F32" s="76">
        <v>10.875</v>
      </c>
      <c r="G32" s="87"/>
      <c r="H32" s="81">
        <v>14.5</v>
      </c>
      <c r="I32" s="77">
        <v>1.1832</v>
      </c>
      <c r="J32" s="77">
        <v>3.5510499999999996</v>
      </c>
      <c r="K32" s="77">
        <v>9.7657499999999988</v>
      </c>
      <c r="L32" s="87"/>
      <c r="M32" s="81">
        <v>14.5</v>
      </c>
      <c r="N32" s="74">
        <v>0.57999999999999996</v>
      </c>
      <c r="O32" s="74">
        <v>1.74</v>
      </c>
      <c r="P32" s="74">
        <v>4.7850000000000001</v>
      </c>
      <c r="Q32" s="74">
        <v>7.3949999999999996</v>
      </c>
      <c r="R32" s="87"/>
      <c r="S32" s="81">
        <v>14.5</v>
      </c>
      <c r="T32" s="74">
        <v>0.14499999999999999</v>
      </c>
      <c r="U32" s="74">
        <v>0.435</v>
      </c>
      <c r="V32" s="74">
        <v>1.19625</v>
      </c>
      <c r="W32" s="74">
        <v>1.8487499999999999</v>
      </c>
      <c r="X32" s="74">
        <v>10.875</v>
      </c>
      <c r="Y32" s="88"/>
      <c r="Z32" s="81">
        <v>14.5</v>
      </c>
      <c r="AA32" s="67">
        <v>6.3799999999999996E-2</v>
      </c>
      <c r="AB32" s="67">
        <v>0.19284999999999999</v>
      </c>
      <c r="AC32" s="67">
        <v>0.53215000000000001</v>
      </c>
      <c r="AD32" s="67">
        <v>0.82215000000000005</v>
      </c>
      <c r="AE32" s="67">
        <v>4.8328499999999996</v>
      </c>
      <c r="AF32" s="67">
        <v>8.0562000000000005</v>
      </c>
      <c r="AG32" s="88"/>
      <c r="AH32" s="81">
        <v>14.5</v>
      </c>
      <c r="AI32" s="67">
        <v>1.6111111111111111E-2</v>
      </c>
      <c r="AJ32" s="67">
        <v>4.8333333333333332E-2</v>
      </c>
      <c r="AK32" s="67">
        <v>0.13291666666666666</v>
      </c>
      <c r="AL32" s="67">
        <v>0.20541666666666669</v>
      </c>
      <c r="AM32" s="67">
        <v>1.2083333333333335</v>
      </c>
      <c r="AN32" s="67">
        <v>4.8333333333333339</v>
      </c>
      <c r="AO32" s="67">
        <v>8.0555555555555554</v>
      </c>
      <c r="AP32" s="72"/>
      <c r="AQ32" s="81">
        <v>14.5</v>
      </c>
      <c r="AR32" s="67">
        <v>9.0624999999999994E-3</v>
      </c>
      <c r="AS32" s="67">
        <v>2.71875E-2</v>
      </c>
      <c r="AT32" s="67">
        <v>7.4765625000000002E-2</v>
      </c>
      <c r="AU32" s="67">
        <v>0.11554687499999999</v>
      </c>
      <c r="AV32" s="67">
        <v>0.6796875</v>
      </c>
      <c r="AW32" s="67">
        <v>2.71875</v>
      </c>
      <c r="AX32" s="67">
        <v>4.53125</v>
      </c>
      <c r="AY32" s="67">
        <v>6.34375</v>
      </c>
      <c r="AZ32" s="71"/>
      <c r="BA32" s="81">
        <v>14.5</v>
      </c>
      <c r="BB32" s="70">
        <v>5.7999999999999996E-3</v>
      </c>
      <c r="BC32" s="70">
        <v>1.7399999999999999E-2</v>
      </c>
      <c r="BD32" s="70">
        <v>4.7850000000000004E-2</v>
      </c>
      <c r="BE32" s="70">
        <v>7.3950000000000002E-2</v>
      </c>
      <c r="BF32" s="70">
        <v>0.435</v>
      </c>
      <c r="BG32" s="70">
        <v>1.74</v>
      </c>
      <c r="BH32" s="70">
        <v>2.9</v>
      </c>
      <c r="BI32" s="70">
        <v>4.0599999999999996</v>
      </c>
      <c r="BJ32" s="70">
        <v>5.22</v>
      </c>
      <c r="BK32" s="71"/>
    </row>
    <row r="33" spans="1:63" x14ac:dyDescent="0.25">
      <c r="A33" s="81">
        <v>15</v>
      </c>
      <c r="B33" s="79">
        <v>15</v>
      </c>
      <c r="C33" s="87"/>
      <c r="D33" s="81">
        <v>15</v>
      </c>
      <c r="E33" s="85">
        <v>3.75</v>
      </c>
      <c r="F33" s="76">
        <v>11.25</v>
      </c>
      <c r="G33" s="87"/>
      <c r="H33" s="81">
        <v>15</v>
      </c>
      <c r="I33" s="77">
        <v>1.224</v>
      </c>
      <c r="J33" s="77">
        <v>3.6734999999999998</v>
      </c>
      <c r="K33" s="77">
        <v>10.102499999999999</v>
      </c>
      <c r="L33" s="87"/>
      <c r="M33" s="81">
        <v>15</v>
      </c>
      <c r="N33" s="74">
        <v>0.6</v>
      </c>
      <c r="O33" s="74">
        <v>1.8</v>
      </c>
      <c r="P33" s="74">
        <v>4.95</v>
      </c>
      <c r="Q33" s="74">
        <v>7.65</v>
      </c>
      <c r="R33" s="87"/>
      <c r="S33" s="81">
        <v>15</v>
      </c>
      <c r="T33" s="74">
        <v>0.15</v>
      </c>
      <c r="U33" s="74">
        <v>0.45</v>
      </c>
      <c r="V33" s="74">
        <v>1.2375</v>
      </c>
      <c r="W33" s="74">
        <v>1.9125000000000001</v>
      </c>
      <c r="X33" s="74">
        <v>11.25</v>
      </c>
      <c r="Y33" s="88"/>
      <c r="Z33" s="81">
        <v>15</v>
      </c>
      <c r="AA33" s="67">
        <v>6.6000000000000003E-2</v>
      </c>
      <c r="AB33" s="67">
        <v>0.19950000000000004</v>
      </c>
      <c r="AC33" s="67">
        <v>0.55049999999999999</v>
      </c>
      <c r="AD33" s="67">
        <v>0.85049999999999992</v>
      </c>
      <c r="AE33" s="67">
        <v>4.9995000000000003</v>
      </c>
      <c r="AF33" s="67">
        <v>8.3340000000000014</v>
      </c>
      <c r="AG33" s="88"/>
      <c r="AH33" s="81">
        <v>15</v>
      </c>
      <c r="AI33" s="67">
        <v>1.6666666666666666E-2</v>
      </c>
      <c r="AJ33" s="67">
        <v>0.05</v>
      </c>
      <c r="AK33" s="67">
        <v>0.13750000000000001</v>
      </c>
      <c r="AL33" s="67">
        <v>0.21249999999999999</v>
      </c>
      <c r="AM33" s="67">
        <v>1.2500000000000002</v>
      </c>
      <c r="AN33" s="67">
        <v>5.0000000000000009</v>
      </c>
      <c r="AO33" s="67">
        <v>8.3333333333333339</v>
      </c>
      <c r="AP33" s="72"/>
      <c r="AQ33" s="81">
        <v>15</v>
      </c>
      <c r="AR33" s="67">
        <v>9.3749999999999997E-3</v>
      </c>
      <c r="AS33" s="67">
        <v>2.8125000000000001E-2</v>
      </c>
      <c r="AT33" s="67">
        <v>7.7343750000000003E-2</v>
      </c>
      <c r="AU33" s="67">
        <v>0.11953125000000001</v>
      </c>
      <c r="AV33" s="67">
        <v>0.703125</v>
      </c>
      <c r="AW33" s="67">
        <v>2.8125</v>
      </c>
      <c r="AX33" s="67">
        <v>4.6875</v>
      </c>
      <c r="AY33" s="67">
        <v>6.5625</v>
      </c>
      <c r="AZ33" s="71"/>
      <c r="BA33" s="81">
        <v>15</v>
      </c>
      <c r="BB33" s="70">
        <v>6.0000000000000001E-3</v>
      </c>
      <c r="BC33" s="70">
        <v>1.7999999999999999E-2</v>
      </c>
      <c r="BD33" s="70">
        <v>4.9500000000000002E-2</v>
      </c>
      <c r="BE33" s="70">
        <v>7.6499999999999999E-2</v>
      </c>
      <c r="BF33" s="70">
        <v>0.45</v>
      </c>
      <c r="BG33" s="70">
        <v>1.8</v>
      </c>
      <c r="BH33" s="70">
        <v>3</v>
      </c>
      <c r="BI33" s="70">
        <v>4.2</v>
      </c>
      <c r="BJ33" s="70">
        <v>5.4</v>
      </c>
      <c r="BK33" s="71"/>
    </row>
    <row r="34" spans="1:63" x14ac:dyDescent="0.25">
      <c r="A34" s="81">
        <v>15.5</v>
      </c>
      <c r="B34" s="79">
        <v>15.5</v>
      </c>
      <c r="C34" s="87"/>
      <c r="D34" s="81">
        <v>15.5</v>
      </c>
      <c r="E34" s="85">
        <v>3.875</v>
      </c>
      <c r="F34" s="76">
        <v>11.625</v>
      </c>
      <c r="G34" s="87"/>
      <c r="H34" s="81">
        <v>15.5</v>
      </c>
      <c r="I34" s="77">
        <v>1.2648000000000001</v>
      </c>
      <c r="J34" s="77">
        <v>3.7959499999999995</v>
      </c>
      <c r="K34" s="77">
        <v>10.439249999999999</v>
      </c>
      <c r="L34" s="87"/>
      <c r="M34" s="81">
        <v>15.5</v>
      </c>
      <c r="N34" s="74">
        <v>0.62</v>
      </c>
      <c r="O34" s="74">
        <v>1.86</v>
      </c>
      <c r="P34" s="74">
        <v>5.1150000000000002</v>
      </c>
      <c r="Q34" s="74">
        <v>7.9050000000000002</v>
      </c>
      <c r="R34" s="87"/>
      <c r="S34" s="81">
        <v>15.5</v>
      </c>
      <c r="T34" s="74">
        <v>0.155</v>
      </c>
      <c r="U34" s="74">
        <v>0.46500000000000002</v>
      </c>
      <c r="V34" s="74">
        <v>1.2787500000000001</v>
      </c>
      <c r="W34" s="74">
        <v>1.9762500000000001</v>
      </c>
      <c r="X34" s="74">
        <v>11.625</v>
      </c>
      <c r="Y34" s="88"/>
      <c r="Z34" s="81">
        <v>15.5</v>
      </c>
      <c r="AA34" s="67">
        <v>6.8199999999999997E-2</v>
      </c>
      <c r="AB34" s="67">
        <v>0.20615000000000003</v>
      </c>
      <c r="AC34" s="67">
        <v>0.56884999999999997</v>
      </c>
      <c r="AD34" s="67">
        <v>0.87885000000000002</v>
      </c>
      <c r="AE34" s="67">
        <v>5.16615</v>
      </c>
      <c r="AF34" s="67">
        <v>8.6118000000000006</v>
      </c>
      <c r="AG34" s="88"/>
      <c r="AH34" s="81">
        <v>15.5</v>
      </c>
      <c r="AI34" s="67">
        <v>1.7222222222222222E-2</v>
      </c>
      <c r="AJ34" s="67">
        <v>5.1666666666666659E-2</v>
      </c>
      <c r="AK34" s="67">
        <v>0.14208333333333331</v>
      </c>
      <c r="AL34" s="67">
        <v>0.21958333333333335</v>
      </c>
      <c r="AM34" s="67">
        <v>1.291666666666667</v>
      </c>
      <c r="AN34" s="67">
        <v>5.1666666666666679</v>
      </c>
      <c r="AO34" s="67">
        <v>8.6111111111111107</v>
      </c>
      <c r="AP34" s="72"/>
      <c r="AQ34" s="81">
        <v>15.5</v>
      </c>
      <c r="AR34" s="67">
        <v>9.6874999999999999E-3</v>
      </c>
      <c r="AS34" s="67">
        <v>2.9062500000000002E-2</v>
      </c>
      <c r="AT34" s="67">
        <v>7.9921875000000003E-2</v>
      </c>
      <c r="AU34" s="67">
        <v>0.123515625</v>
      </c>
      <c r="AV34" s="67">
        <v>0.7265625</v>
      </c>
      <c r="AW34" s="67">
        <v>2.90625</v>
      </c>
      <c r="AX34" s="67">
        <v>4.84375</v>
      </c>
      <c r="AY34" s="67">
        <v>6.78125</v>
      </c>
      <c r="AZ34" s="71"/>
      <c r="BA34" s="81">
        <v>15.5</v>
      </c>
      <c r="BB34" s="70">
        <v>6.1999999999999998E-3</v>
      </c>
      <c r="BC34" s="70">
        <v>1.8599999999999998E-2</v>
      </c>
      <c r="BD34" s="70">
        <v>5.1150000000000001E-2</v>
      </c>
      <c r="BE34" s="70">
        <v>7.9050000000000009E-2</v>
      </c>
      <c r="BF34" s="70">
        <v>0.46500000000000002</v>
      </c>
      <c r="BG34" s="70">
        <v>1.86</v>
      </c>
      <c r="BH34" s="70">
        <v>3.1</v>
      </c>
      <c r="BI34" s="70">
        <v>4.34</v>
      </c>
      <c r="BJ34" s="70">
        <v>5.58</v>
      </c>
      <c r="BK34" s="71"/>
    </row>
    <row r="35" spans="1:63" x14ac:dyDescent="0.25">
      <c r="A35" s="81">
        <v>16</v>
      </c>
      <c r="B35" s="79">
        <v>16</v>
      </c>
      <c r="C35" s="87"/>
      <c r="D35" s="81">
        <v>16</v>
      </c>
      <c r="E35" s="85">
        <v>4</v>
      </c>
      <c r="F35" s="76">
        <v>12</v>
      </c>
      <c r="G35" s="87"/>
      <c r="H35" s="81">
        <v>16</v>
      </c>
      <c r="I35" s="77">
        <v>1.3056000000000001</v>
      </c>
      <c r="J35" s="77">
        <v>3.9183999999999997</v>
      </c>
      <c r="K35" s="77">
        <v>10.776</v>
      </c>
      <c r="L35" s="87"/>
      <c r="M35" s="81">
        <v>16</v>
      </c>
      <c r="N35" s="74">
        <v>0.64</v>
      </c>
      <c r="O35" s="74">
        <v>1.92</v>
      </c>
      <c r="P35" s="74">
        <v>5.28</v>
      </c>
      <c r="Q35" s="74">
        <v>8.16</v>
      </c>
      <c r="R35" s="87"/>
      <c r="S35" s="81">
        <v>16</v>
      </c>
      <c r="T35" s="74">
        <v>0.16</v>
      </c>
      <c r="U35" s="74">
        <v>0.48</v>
      </c>
      <c r="V35" s="74">
        <v>1.32</v>
      </c>
      <c r="W35" s="74">
        <v>2.04</v>
      </c>
      <c r="X35" s="74">
        <v>12</v>
      </c>
      <c r="Y35" s="88"/>
      <c r="Z35" s="81">
        <v>16</v>
      </c>
      <c r="AA35" s="67">
        <v>7.0400000000000004E-2</v>
      </c>
      <c r="AB35" s="67">
        <v>0.21280000000000002</v>
      </c>
      <c r="AC35" s="67">
        <v>0.58719999999999994</v>
      </c>
      <c r="AD35" s="67">
        <v>0.90720000000000001</v>
      </c>
      <c r="AE35" s="67">
        <v>5.3327999999999998</v>
      </c>
      <c r="AF35" s="67">
        <v>8.8895999999999997</v>
      </c>
      <c r="AG35" s="88"/>
      <c r="AH35" s="81">
        <v>16</v>
      </c>
      <c r="AI35" s="67">
        <v>1.7777777777777778E-2</v>
      </c>
      <c r="AJ35" s="67">
        <v>5.333333333333333E-2</v>
      </c>
      <c r="AK35" s="67">
        <v>0.14666666666666667</v>
      </c>
      <c r="AL35" s="67">
        <v>0.22666666666666668</v>
      </c>
      <c r="AM35" s="67">
        <v>1.3333333333333335</v>
      </c>
      <c r="AN35" s="67">
        <v>5.3333333333333339</v>
      </c>
      <c r="AO35" s="67">
        <v>8.8888888888888893</v>
      </c>
      <c r="AP35" s="72"/>
      <c r="AQ35" s="81">
        <v>16</v>
      </c>
      <c r="AR35" s="67">
        <v>0.01</v>
      </c>
      <c r="AS35" s="67">
        <v>0.03</v>
      </c>
      <c r="AT35" s="67">
        <v>8.2500000000000004E-2</v>
      </c>
      <c r="AU35" s="67">
        <v>0.1275</v>
      </c>
      <c r="AV35" s="67">
        <v>0.75</v>
      </c>
      <c r="AW35" s="67">
        <v>3</v>
      </c>
      <c r="AX35" s="67">
        <v>5</v>
      </c>
      <c r="AY35" s="67">
        <v>7</v>
      </c>
      <c r="AZ35" s="71"/>
      <c r="BA35" s="81">
        <v>16</v>
      </c>
      <c r="BB35" s="70">
        <v>6.4000000000000003E-3</v>
      </c>
      <c r="BC35" s="70">
        <v>1.9199999999999998E-2</v>
      </c>
      <c r="BD35" s="70">
        <v>5.28E-2</v>
      </c>
      <c r="BE35" s="70">
        <v>8.1600000000000006E-2</v>
      </c>
      <c r="BF35" s="70">
        <v>0.48</v>
      </c>
      <c r="BG35" s="70">
        <v>1.92</v>
      </c>
      <c r="BH35" s="70">
        <v>3.2</v>
      </c>
      <c r="BI35" s="70">
        <v>4.4800000000000004</v>
      </c>
      <c r="BJ35" s="70">
        <v>5.76</v>
      </c>
      <c r="BK35" s="71"/>
    </row>
    <row r="36" spans="1:63" x14ac:dyDescent="0.25">
      <c r="A36" s="81">
        <v>16.5</v>
      </c>
      <c r="B36" s="79">
        <v>16.5</v>
      </c>
      <c r="C36" s="87"/>
      <c r="D36" s="81">
        <v>16.5</v>
      </c>
      <c r="E36" s="85">
        <v>4.125</v>
      </c>
      <c r="F36" s="76">
        <v>12.375</v>
      </c>
      <c r="G36" s="87"/>
      <c r="H36" s="81">
        <v>16.5</v>
      </c>
      <c r="I36" s="77">
        <v>1.3464</v>
      </c>
      <c r="J36" s="77">
        <v>4.0408499999999998</v>
      </c>
      <c r="K36" s="77">
        <v>11.112749999999998</v>
      </c>
      <c r="L36" s="87"/>
      <c r="M36" s="81">
        <v>16.5</v>
      </c>
      <c r="N36" s="74">
        <v>0.66</v>
      </c>
      <c r="O36" s="74">
        <v>1.98</v>
      </c>
      <c r="P36" s="74">
        <v>5.4450000000000003</v>
      </c>
      <c r="Q36" s="74">
        <v>8.4149999999999991</v>
      </c>
      <c r="R36" s="87"/>
      <c r="S36" s="81">
        <v>16.5</v>
      </c>
      <c r="T36" s="74">
        <v>0.16500000000000001</v>
      </c>
      <c r="U36" s="74">
        <v>0.495</v>
      </c>
      <c r="V36" s="74">
        <v>1.3612500000000001</v>
      </c>
      <c r="W36" s="74">
        <v>2.1037499999999998</v>
      </c>
      <c r="X36" s="74">
        <v>12.375</v>
      </c>
      <c r="Y36" s="88"/>
      <c r="Z36" s="81">
        <v>16.5</v>
      </c>
      <c r="AA36" s="67">
        <v>7.2599999999999998E-2</v>
      </c>
      <c r="AB36" s="67">
        <v>0.21945000000000001</v>
      </c>
      <c r="AC36" s="67">
        <v>0.60555000000000003</v>
      </c>
      <c r="AD36" s="67">
        <v>0.93554999999999988</v>
      </c>
      <c r="AE36" s="67">
        <v>5.4994499999999995</v>
      </c>
      <c r="AF36" s="67">
        <v>9.1674000000000007</v>
      </c>
      <c r="AG36" s="88"/>
      <c r="AH36" s="81">
        <v>16.5</v>
      </c>
      <c r="AI36" s="67">
        <v>1.8333333333333333E-2</v>
      </c>
      <c r="AJ36" s="67">
        <v>5.5E-2</v>
      </c>
      <c r="AK36" s="67">
        <v>0.15125</v>
      </c>
      <c r="AL36" s="67">
        <v>0.23375000000000001</v>
      </c>
      <c r="AM36" s="67">
        <v>1.375</v>
      </c>
      <c r="AN36" s="67">
        <v>5.5</v>
      </c>
      <c r="AO36" s="67">
        <v>9.1666666666666679</v>
      </c>
      <c r="AP36" s="72"/>
      <c r="AQ36" s="81">
        <v>16.5</v>
      </c>
      <c r="AR36" s="67">
        <v>1.03125E-2</v>
      </c>
      <c r="AS36" s="67">
        <v>3.09375E-2</v>
      </c>
      <c r="AT36" s="67">
        <v>8.5078125000000004E-2</v>
      </c>
      <c r="AU36" s="67">
        <v>0.13148437499999999</v>
      </c>
      <c r="AV36" s="67">
        <v>0.7734375</v>
      </c>
      <c r="AW36" s="67">
        <v>3.09375</v>
      </c>
      <c r="AX36" s="67">
        <v>5.15625</v>
      </c>
      <c r="AY36" s="67">
        <v>7.21875</v>
      </c>
      <c r="AZ36" s="71"/>
      <c r="BA36" s="81">
        <v>16.5</v>
      </c>
      <c r="BB36" s="70">
        <v>6.6E-3</v>
      </c>
      <c r="BC36" s="70">
        <v>1.9799999999999998E-2</v>
      </c>
      <c r="BD36" s="70">
        <v>5.4450000000000005E-2</v>
      </c>
      <c r="BE36" s="70">
        <v>8.4150000000000003E-2</v>
      </c>
      <c r="BF36" s="70">
        <v>0.495</v>
      </c>
      <c r="BG36" s="70">
        <v>1.98</v>
      </c>
      <c r="BH36" s="70">
        <v>3.3</v>
      </c>
      <c r="BI36" s="70">
        <v>4.62</v>
      </c>
      <c r="BJ36" s="70">
        <v>5.94</v>
      </c>
      <c r="BK36" s="71"/>
    </row>
    <row r="37" spans="1:63" x14ac:dyDescent="0.25">
      <c r="A37" s="81">
        <v>17</v>
      </c>
      <c r="B37" s="79">
        <v>17</v>
      </c>
      <c r="C37" s="87"/>
      <c r="D37" s="81">
        <v>17</v>
      </c>
      <c r="E37" s="85">
        <v>4.25</v>
      </c>
      <c r="F37" s="76">
        <v>12.75</v>
      </c>
      <c r="G37" s="87"/>
      <c r="H37" s="81">
        <v>17</v>
      </c>
      <c r="I37" s="77">
        <v>1.3872</v>
      </c>
      <c r="J37" s="77">
        <v>4.1632999999999996</v>
      </c>
      <c r="K37" s="77">
        <v>11.449499999999999</v>
      </c>
      <c r="L37" s="87"/>
      <c r="M37" s="81">
        <v>17</v>
      </c>
      <c r="N37" s="74">
        <v>0.68</v>
      </c>
      <c r="O37" s="74">
        <v>2.04</v>
      </c>
      <c r="P37" s="74">
        <v>5.61</v>
      </c>
      <c r="Q37" s="74">
        <v>8.67</v>
      </c>
      <c r="R37" s="87"/>
      <c r="S37" s="81">
        <v>17</v>
      </c>
      <c r="T37" s="74">
        <v>0.17</v>
      </c>
      <c r="U37" s="74">
        <v>0.51</v>
      </c>
      <c r="V37" s="74">
        <v>1.4025000000000001</v>
      </c>
      <c r="W37" s="74">
        <v>2.1675</v>
      </c>
      <c r="X37" s="74">
        <v>12.75</v>
      </c>
      <c r="Y37" s="88"/>
      <c r="Z37" s="81">
        <v>17</v>
      </c>
      <c r="AA37" s="67">
        <v>7.4800000000000005E-2</v>
      </c>
      <c r="AB37" s="67">
        <v>0.2261</v>
      </c>
      <c r="AC37" s="67">
        <v>0.62390000000000001</v>
      </c>
      <c r="AD37" s="67">
        <v>0.96389999999999998</v>
      </c>
      <c r="AE37" s="67">
        <v>5.6661000000000001</v>
      </c>
      <c r="AF37" s="67">
        <v>9.4451999999999998</v>
      </c>
      <c r="AG37" s="88"/>
      <c r="AH37" s="81">
        <v>17</v>
      </c>
      <c r="AI37" s="67">
        <v>1.8888888888888889E-2</v>
      </c>
      <c r="AJ37" s="67">
        <v>5.6666666666666664E-2</v>
      </c>
      <c r="AK37" s="67">
        <v>0.15583333333333332</v>
      </c>
      <c r="AL37" s="67">
        <v>0.24083333333333334</v>
      </c>
      <c r="AM37" s="67">
        <v>1.416666666666667</v>
      </c>
      <c r="AN37" s="67">
        <v>5.6666666666666679</v>
      </c>
      <c r="AO37" s="67">
        <v>9.4444444444444446</v>
      </c>
      <c r="AP37" s="72"/>
      <c r="AQ37" s="81">
        <v>17</v>
      </c>
      <c r="AR37" s="67">
        <v>1.0625000000000001E-2</v>
      </c>
      <c r="AS37" s="67">
        <v>3.1875000000000001E-2</v>
      </c>
      <c r="AT37" s="67">
        <v>8.7656250000000005E-2</v>
      </c>
      <c r="AU37" s="67">
        <v>0.13546875</v>
      </c>
      <c r="AV37" s="67">
        <v>0.796875</v>
      </c>
      <c r="AW37" s="67">
        <v>3.1875</v>
      </c>
      <c r="AX37" s="67">
        <v>5.3125</v>
      </c>
      <c r="AY37" s="67">
        <v>7.4375</v>
      </c>
      <c r="AZ37" s="71"/>
      <c r="BA37" s="81">
        <v>17</v>
      </c>
      <c r="BB37" s="70">
        <v>6.8000000000000005E-3</v>
      </c>
      <c r="BC37" s="70">
        <v>2.0400000000000001E-2</v>
      </c>
      <c r="BD37" s="70">
        <v>5.6100000000000004E-2</v>
      </c>
      <c r="BE37" s="70">
        <v>8.6699999999999999E-2</v>
      </c>
      <c r="BF37" s="70">
        <v>0.51</v>
      </c>
      <c r="BG37" s="70">
        <v>2.04</v>
      </c>
      <c r="BH37" s="70">
        <v>3.4</v>
      </c>
      <c r="BI37" s="70">
        <v>4.76</v>
      </c>
      <c r="BJ37" s="70">
        <v>6.12</v>
      </c>
      <c r="BK37" s="71"/>
    </row>
    <row r="38" spans="1:63" x14ac:dyDescent="0.25">
      <c r="A38" s="81">
        <v>17.5</v>
      </c>
      <c r="B38" s="79">
        <v>17.5</v>
      </c>
      <c r="C38" s="87"/>
      <c r="D38" s="81">
        <v>17.5</v>
      </c>
      <c r="E38" s="85">
        <v>4.375</v>
      </c>
      <c r="F38" s="76">
        <v>13.125</v>
      </c>
      <c r="G38" s="87"/>
      <c r="H38" s="81">
        <v>17.5</v>
      </c>
      <c r="I38" s="77">
        <v>1.4280000000000002</v>
      </c>
      <c r="J38" s="77">
        <v>4.2857500000000002</v>
      </c>
      <c r="K38" s="77">
        <v>11.786250000000001</v>
      </c>
      <c r="L38" s="87"/>
      <c r="M38" s="81">
        <v>17.5</v>
      </c>
      <c r="N38" s="74">
        <v>0.7</v>
      </c>
      <c r="O38" s="74">
        <v>2.1</v>
      </c>
      <c r="P38" s="74">
        <v>5.7750000000000004</v>
      </c>
      <c r="Q38" s="74">
        <v>8.9250000000000007</v>
      </c>
      <c r="R38" s="87"/>
      <c r="S38" s="81">
        <v>17.5</v>
      </c>
      <c r="T38" s="74">
        <v>0.17499999999999999</v>
      </c>
      <c r="U38" s="74">
        <v>0.52500000000000002</v>
      </c>
      <c r="V38" s="74">
        <v>1.4437500000000001</v>
      </c>
      <c r="W38" s="74">
        <v>2.2312500000000002</v>
      </c>
      <c r="X38" s="74">
        <v>13.125</v>
      </c>
      <c r="Y38" s="88"/>
      <c r="Z38" s="81">
        <v>17.5</v>
      </c>
      <c r="AA38" s="67">
        <v>7.6999999999999999E-2</v>
      </c>
      <c r="AB38" s="67">
        <v>0.23275000000000001</v>
      </c>
      <c r="AC38" s="67">
        <v>0.64224999999999999</v>
      </c>
      <c r="AD38" s="67">
        <v>0.99224999999999997</v>
      </c>
      <c r="AE38" s="67">
        <v>5.8327499999999999</v>
      </c>
      <c r="AF38" s="67">
        <v>9.7230000000000008</v>
      </c>
      <c r="AG38" s="88"/>
      <c r="AH38" s="81">
        <v>17.5</v>
      </c>
      <c r="AI38" s="67">
        <v>1.9444444444444445E-2</v>
      </c>
      <c r="AJ38" s="67">
        <v>5.8333333333333327E-2</v>
      </c>
      <c r="AK38" s="67">
        <v>0.16041666666666665</v>
      </c>
      <c r="AL38" s="67">
        <v>0.24791666666666667</v>
      </c>
      <c r="AM38" s="67">
        <v>1.4583333333333335</v>
      </c>
      <c r="AN38" s="67">
        <v>5.8333333333333339</v>
      </c>
      <c r="AO38" s="67">
        <v>9.7222222222222232</v>
      </c>
      <c r="AP38" s="72"/>
      <c r="AQ38" s="81">
        <v>17.5</v>
      </c>
      <c r="AR38" s="67">
        <v>1.0937499999999999E-2</v>
      </c>
      <c r="AS38" s="67">
        <v>3.2812500000000001E-2</v>
      </c>
      <c r="AT38" s="67">
        <v>9.0234375000000006E-2</v>
      </c>
      <c r="AU38" s="67">
        <v>0.13945312500000001</v>
      </c>
      <c r="AV38" s="67">
        <v>0.8203125</v>
      </c>
      <c r="AW38" s="67">
        <v>3.28125</v>
      </c>
      <c r="AX38" s="67">
        <v>5.46875</v>
      </c>
      <c r="AY38" s="67">
        <v>7.65625</v>
      </c>
      <c r="AZ38" s="71"/>
      <c r="BA38" s="81">
        <v>17.5</v>
      </c>
      <c r="BB38" s="70">
        <v>7.000000000000001E-3</v>
      </c>
      <c r="BC38" s="70">
        <v>2.1000000000000001E-2</v>
      </c>
      <c r="BD38" s="70">
        <v>5.7750000000000003E-2</v>
      </c>
      <c r="BE38" s="70">
        <v>8.925000000000001E-2</v>
      </c>
      <c r="BF38" s="70">
        <v>0.52500000000000002</v>
      </c>
      <c r="BG38" s="70">
        <v>2.1</v>
      </c>
      <c r="BH38" s="70">
        <v>3.5</v>
      </c>
      <c r="BI38" s="70">
        <v>4.9000000000000004</v>
      </c>
      <c r="BJ38" s="91">
        <v>6.3</v>
      </c>
      <c r="BK38" s="71"/>
    </row>
    <row r="39" spans="1:63" x14ac:dyDescent="0.25">
      <c r="A39" s="81">
        <v>18</v>
      </c>
      <c r="B39" s="79">
        <v>18</v>
      </c>
      <c r="C39" s="87"/>
      <c r="D39" s="81">
        <v>18</v>
      </c>
      <c r="E39" s="85">
        <v>4.5</v>
      </c>
      <c r="F39" s="76">
        <v>13.5</v>
      </c>
      <c r="G39" s="87"/>
      <c r="H39" s="81">
        <v>18</v>
      </c>
      <c r="I39" s="77">
        <v>1.4687999999999999</v>
      </c>
      <c r="J39" s="77">
        <v>4.4081999999999999</v>
      </c>
      <c r="K39" s="77">
        <v>12.122999999999999</v>
      </c>
      <c r="L39" s="87"/>
      <c r="M39" s="81">
        <v>18</v>
      </c>
      <c r="N39" s="74">
        <v>0.72</v>
      </c>
      <c r="O39" s="74">
        <v>2.16</v>
      </c>
      <c r="P39" s="74">
        <v>5.94</v>
      </c>
      <c r="Q39" s="74">
        <v>9.18</v>
      </c>
      <c r="R39" s="87"/>
      <c r="S39" s="81">
        <v>18</v>
      </c>
      <c r="T39" s="74">
        <v>0.18</v>
      </c>
      <c r="U39" s="74">
        <v>0.54</v>
      </c>
      <c r="V39" s="74">
        <v>1.4850000000000001</v>
      </c>
      <c r="W39" s="74">
        <v>2.2949999999999999</v>
      </c>
      <c r="X39" s="74">
        <v>13.5</v>
      </c>
      <c r="Y39" s="88"/>
      <c r="Z39" s="81">
        <v>18</v>
      </c>
      <c r="AA39" s="67">
        <v>7.9199999999999993E-2</v>
      </c>
      <c r="AB39" s="67">
        <v>0.2394</v>
      </c>
      <c r="AC39" s="67">
        <v>0.66060000000000008</v>
      </c>
      <c r="AD39" s="67">
        <v>1.0206</v>
      </c>
      <c r="AE39" s="67">
        <v>5.9993999999999996</v>
      </c>
      <c r="AF39" s="67">
        <v>10.0008</v>
      </c>
      <c r="AG39" s="88"/>
      <c r="AH39" s="81">
        <v>18</v>
      </c>
      <c r="AI39" s="67">
        <v>0.02</v>
      </c>
      <c r="AJ39" s="67">
        <v>0.06</v>
      </c>
      <c r="AK39" s="67">
        <v>0.16500000000000001</v>
      </c>
      <c r="AL39" s="67">
        <v>0.255</v>
      </c>
      <c r="AM39" s="67">
        <v>1.5</v>
      </c>
      <c r="AN39" s="67">
        <v>6</v>
      </c>
      <c r="AO39" s="67">
        <v>10</v>
      </c>
      <c r="AP39" s="72"/>
      <c r="AQ39" s="81">
        <v>18</v>
      </c>
      <c r="AR39" s="67">
        <v>1.125E-2</v>
      </c>
      <c r="AS39" s="67">
        <v>3.3750000000000002E-2</v>
      </c>
      <c r="AT39" s="67">
        <v>9.2812500000000006E-2</v>
      </c>
      <c r="AU39" s="67">
        <v>0.1434375</v>
      </c>
      <c r="AV39" s="67">
        <v>0.84375</v>
      </c>
      <c r="AW39" s="67">
        <v>3.375</v>
      </c>
      <c r="AX39" s="67">
        <v>5.625</v>
      </c>
      <c r="AY39" s="67">
        <v>7.875</v>
      </c>
      <c r="AZ39" s="71"/>
      <c r="BA39" s="81">
        <v>18</v>
      </c>
      <c r="BB39" s="70">
        <v>7.1999999999999998E-3</v>
      </c>
      <c r="BC39" s="70">
        <v>2.1600000000000001E-2</v>
      </c>
      <c r="BD39" s="70">
        <v>5.9400000000000001E-2</v>
      </c>
      <c r="BE39" s="70">
        <v>9.1799999999999993E-2</v>
      </c>
      <c r="BF39" s="70">
        <v>0.54</v>
      </c>
      <c r="BG39" s="70">
        <v>2.16</v>
      </c>
      <c r="BH39" s="70">
        <v>3.6</v>
      </c>
      <c r="BI39" s="70">
        <v>5.04</v>
      </c>
      <c r="BJ39" s="70">
        <v>6.48</v>
      </c>
      <c r="BK39" s="71"/>
    </row>
    <row r="40" spans="1:63" x14ac:dyDescent="0.25">
      <c r="A40" s="81">
        <v>18.5</v>
      </c>
      <c r="B40" s="79">
        <v>18.5</v>
      </c>
      <c r="C40" s="87"/>
      <c r="D40" s="81">
        <v>18.5</v>
      </c>
      <c r="E40" s="85">
        <v>4.625</v>
      </c>
      <c r="F40" s="76">
        <v>13.875</v>
      </c>
      <c r="G40" s="87"/>
      <c r="H40" s="81">
        <v>18.5</v>
      </c>
      <c r="I40" s="77">
        <v>1.5096000000000001</v>
      </c>
      <c r="J40" s="77">
        <v>4.5306499999999996</v>
      </c>
      <c r="K40" s="77">
        <v>12.45975</v>
      </c>
      <c r="L40" s="87"/>
      <c r="M40" s="81">
        <v>18.5</v>
      </c>
      <c r="N40" s="74">
        <v>0.74</v>
      </c>
      <c r="O40" s="74">
        <v>2.2200000000000002</v>
      </c>
      <c r="P40" s="74">
        <v>6.1050000000000004</v>
      </c>
      <c r="Q40" s="74">
        <v>9.4350000000000005</v>
      </c>
      <c r="R40" s="87"/>
      <c r="S40" s="81">
        <v>18.5</v>
      </c>
      <c r="T40" s="74">
        <v>0.185</v>
      </c>
      <c r="U40" s="74">
        <v>0.55500000000000005</v>
      </c>
      <c r="V40" s="74">
        <v>1.5262500000000001</v>
      </c>
      <c r="W40" s="74">
        <v>2.3587500000000001</v>
      </c>
      <c r="X40" s="74">
        <v>13.875</v>
      </c>
      <c r="Y40" s="88"/>
      <c r="Z40" s="81">
        <v>18.5</v>
      </c>
      <c r="AA40" s="67">
        <v>8.14E-2</v>
      </c>
      <c r="AB40" s="67">
        <v>0.24604999999999999</v>
      </c>
      <c r="AC40" s="67">
        <v>0.67894999999999994</v>
      </c>
      <c r="AD40" s="67">
        <v>1.04895</v>
      </c>
      <c r="AE40" s="67">
        <v>6.1660500000000003</v>
      </c>
      <c r="AF40" s="67">
        <v>10.278600000000001</v>
      </c>
      <c r="AG40" s="88"/>
      <c r="AH40" s="81">
        <v>18.5</v>
      </c>
      <c r="AI40" s="67">
        <v>2.0555555555555553E-2</v>
      </c>
      <c r="AJ40" s="67">
        <v>6.1666666666666661E-2</v>
      </c>
      <c r="AK40" s="67">
        <v>0.16958333333333331</v>
      </c>
      <c r="AL40" s="67">
        <v>0.26208333333333333</v>
      </c>
      <c r="AM40" s="67">
        <v>1.541666666666667</v>
      </c>
      <c r="AN40" s="67">
        <v>6.1666666666666679</v>
      </c>
      <c r="AO40" s="67">
        <v>10.277777777777779</v>
      </c>
      <c r="AP40" s="72"/>
      <c r="AQ40" s="81">
        <v>18.5</v>
      </c>
      <c r="AR40" s="67">
        <v>1.15625E-2</v>
      </c>
      <c r="AS40" s="67">
        <v>3.4687500000000003E-2</v>
      </c>
      <c r="AT40" s="67">
        <v>9.5390625000000007E-2</v>
      </c>
      <c r="AU40" s="67">
        <v>0.14742187500000001</v>
      </c>
      <c r="AV40" s="67">
        <v>0.8671875</v>
      </c>
      <c r="AW40" s="67">
        <v>3.46875</v>
      </c>
      <c r="AX40" s="67">
        <v>5.78125</v>
      </c>
      <c r="AY40" s="67">
        <v>8.09375</v>
      </c>
      <c r="AZ40" s="71"/>
      <c r="BA40" s="81">
        <v>18.5</v>
      </c>
      <c r="BB40" s="70">
        <v>7.4000000000000003E-3</v>
      </c>
      <c r="BC40" s="70">
        <v>2.2199999999999998E-2</v>
      </c>
      <c r="BD40" s="70">
        <v>6.1050000000000007E-2</v>
      </c>
      <c r="BE40" s="70">
        <v>9.4350000000000003E-2</v>
      </c>
      <c r="BF40" s="70">
        <v>0.55500000000000005</v>
      </c>
      <c r="BG40" s="70">
        <v>2.2200000000000002</v>
      </c>
      <c r="BH40" s="70">
        <v>3.7</v>
      </c>
      <c r="BI40" s="70">
        <v>5.18</v>
      </c>
      <c r="BJ40" s="70">
        <v>6.66</v>
      </c>
      <c r="BK40" s="71"/>
    </row>
    <row r="41" spans="1:63" x14ac:dyDescent="0.25">
      <c r="A41" s="81">
        <v>19</v>
      </c>
      <c r="B41" s="79">
        <v>19</v>
      </c>
      <c r="C41" s="87"/>
      <c r="D41" s="81">
        <v>19</v>
      </c>
      <c r="E41" s="85">
        <v>4.75</v>
      </c>
      <c r="F41" s="76">
        <v>14.25</v>
      </c>
      <c r="G41" s="87"/>
      <c r="H41" s="81">
        <v>19</v>
      </c>
      <c r="I41" s="77">
        <v>1.5504</v>
      </c>
      <c r="J41" s="77">
        <v>4.6530999999999993</v>
      </c>
      <c r="K41" s="77">
        <v>12.796499999999998</v>
      </c>
      <c r="L41" s="87"/>
      <c r="M41" s="81">
        <v>19</v>
      </c>
      <c r="N41" s="74">
        <v>0.76</v>
      </c>
      <c r="O41" s="74">
        <v>2.2799999999999998</v>
      </c>
      <c r="P41" s="74">
        <v>6.27</v>
      </c>
      <c r="Q41" s="74">
        <v>9.69</v>
      </c>
      <c r="R41" s="87"/>
      <c r="S41" s="81">
        <v>19</v>
      </c>
      <c r="T41" s="74">
        <v>0.19</v>
      </c>
      <c r="U41" s="74">
        <v>0.56999999999999995</v>
      </c>
      <c r="V41" s="74">
        <v>1.5674999999999999</v>
      </c>
      <c r="W41" s="74">
        <v>2.4224999999999999</v>
      </c>
      <c r="X41" s="74">
        <v>14.25</v>
      </c>
      <c r="Y41" s="88"/>
      <c r="Z41" s="81">
        <v>19</v>
      </c>
      <c r="AA41" s="67">
        <v>8.3599999999999994E-2</v>
      </c>
      <c r="AB41" s="67">
        <v>0.25270000000000004</v>
      </c>
      <c r="AC41" s="67">
        <v>0.69730000000000003</v>
      </c>
      <c r="AD41" s="67">
        <v>1.0773000000000001</v>
      </c>
      <c r="AE41" s="67">
        <v>6.3327</v>
      </c>
      <c r="AF41" s="67">
        <v>10.556400000000002</v>
      </c>
      <c r="AG41" s="88"/>
      <c r="AH41" s="81">
        <v>19</v>
      </c>
      <c r="AI41" s="67">
        <v>2.1111111111111112E-2</v>
      </c>
      <c r="AJ41" s="67">
        <v>6.3333333333333325E-2</v>
      </c>
      <c r="AK41" s="67">
        <v>0.17416666666666664</v>
      </c>
      <c r="AL41" s="67">
        <v>0.26916666666666667</v>
      </c>
      <c r="AM41" s="67">
        <v>1.5833333333333335</v>
      </c>
      <c r="AN41" s="67">
        <v>6.3333333333333339</v>
      </c>
      <c r="AO41" s="67">
        <v>10.555555555555557</v>
      </c>
      <c r="AP41" s="72"/>
      <c r="AQ41" s="81">
        <v>19</v>
      </c>
      <c r="AR41" s="67">
        <v>1.1875E-2</v>
      </c>
      <c r="AS41" s="67">
        <v>3.5624999999999997E-2</v>
      </c>
      <c r="AT41" s="67">
        <v>9.7968749999999993E-2</v>
      </c>
      <c r="AU41" s="67">
        <v>0.15140624999999999</v>
      </c>
      <c r="AV41" s="67">
        <v>0.890625</v>
      </c>
      <c r="AW41" s="67">
        <v>3.5625</v>
      </c>
      <c r="AX41" s="67">
        <v>5.9375</v>
      </c>
      <c r="AY41" s="67">
        <v>8.3125</v>
      </c>
      <c r="AZ41" s="71"/>
      <c r="BA41" s="81">
        <v>19</v>
      </c>
      <c r="BB41" s="70">
        <v>7.6E-3</v>
      </c>
      <c r="BC41" s="70">
        <v>2.2799999999999997E-2</v>
      </c>
      <c r="BD41" s="70">
        <v>6.2700000000000006E-2</v>
      </c>
      <c r="BE41" s="70">
        <v>9.69E-2</v>
      </c>
      <c r="BF41" s="70">
        <v>0.56999999999999995</v>
      </c>
      <c r="BG41" s="70">
        <v>2.2799999999999998</v>
      </c>
      <c r="BH41" s="70">
        <v>3.8</v>
      </c>
      <c r="BI41" s="70">
        <v>5.32</v>
      </c>
      <c r="BJ41" s="70">
        <v>6.84</v>
      </c>
      <c r="BK41" s="71"/>
    </row>
    <row r="42" spans="1:63" x14ac:dyDescent="0.25">
      <c r="A42" s="81">
        <v>19.5</v>
      </c>
      <c r="B42" s="79">
        <v>19.5</v>
      </c>
      <c r="C42" s="87"/>
      <c r="D42" s="81">
        <v>19.5</v>
      </c>
      <c r="E42" s="85">
        <v>4.875</v>
      </c>
      <c r="F42" s="76">
        <v>14.625</v>
      </c>
      <c r="G42" s="87"/>
      <c r="H42" s="81">
        <v>19.5</v>
      </c>
      <c r="I42" s="77">
        <v>1.5911999999999999</v>
      </c>
      <c r="J42" s="77">
        <v>4.7755499999999991</v>
      </c>
      <c r="K42" s="77">
        <v>13.133249999999999</v>
      </c>
      <c r="L42" s="87"/>
      <c r="M42" s="81">
        <v>19.5</v>
      </c>
      <c r="N42" s="74">
        <v>0.78</v>
      </c>
      <c r="O42" s="74">
        <v>2.34</v>
      </c>
      <c r="P42" s="74">
        <v>6.4349999999999996</v>
      </c>
      <c r="Q42" s="74">
        <v>9.9450000000000003</v>
      </c>
      <c r="R42" s="87"/>
      <c r="S42" s="81">
        <v>19.5</v>
      </c>
      <c r="T42" s="74">
        <v>0.19500000000000001</v>
      </c>
      <c r="U42" s="74">
        <v>0.58499999999999996</v>
      </c>
      <c r="V42" s="74">
        <v>1.6087499999999999</v>
      </c>
      <c r="W42" s="74">
        <v>2.4862500000000001</v>
      </c>
      <c r="X42" s="74">
        <v>14.625</v>
      </c>
      <c r="Y42" s="88"/>
      <c r="Z42" s="81">
        <v>19.5</v>
      </c>
      <c r="AA42" s="67">
        <v>8.5800000000000001E-2</v>
      </c>
      <c r="AB42" s="67">
        <v>0.25935000000000002</v>
      </c>
      <c r="AC42" s="67">
        <v>0.71565000000000001</v>
      </c>
      <c r="AD42" s="67">
        <v>1.10565</v>
      </c>
      <c r="AE42" s="67">
        <v>6.4993499999999997</v>
      </c>
      <c r="AF42" s="67">
        <v>10.834200000000001</v>
      </c>
      <c r="AG42" s="88"/>
      <c r="AH42" s="81">
        <v>19.5</v>
      </c>
      <c r="AI42" s="67">
        <v>2.1666666666666664E-2</v>
      </c>
      <c r="AJ42" s="67">
        <v>6.5000000000000002E-2</v>
      </c>
      <c r="AK42" s="67">
        <v>0.17874999999999999</v>
      </c>
      <c r="AL42" s="67">
        <v>0.27625</v>
      </c>
      <c r="AM42" s="67">
        <v>1.625</v>
      </c>
      <c r="AN42" s="67">
        <v>6.5</v>
      </c>
      <c r="AO42" s="67">
        <v>10.833333333333332</v>
      </c>
      <c r="AP42" s="72"/>
      <c r="AQ42" s="81">
        <v>19.5</v>
      </c>
      <c r="AR42" s="67">
        <v>1.21875E-2</v>
      </c>
      <c r="AS42" s="67">
        <v>3.6562499999999998E-2</v>
      </c>
      <c r="AT42" s="67">
        <v>0.10054687499999999</v>
      </c>
      <c r="AU42" s="67">
        <v>0.155390625</v>
      </c>
      <c r="AV42" s="67">
        <v>0.9140625</v>
      </c>
      <c r="AW42" s="67">
        <v>3.65625</v>
      </c>
      <c r="AX42" s="67">
        <v>6.09375</v>
      </c>
      <c r="AY42" s="67">
        <v>8.53125</v>
      </c>
      <c r="AZ42" s="71"/>
      <c r="BA42" s="81">
        <v>19.5</v>
      </c>
      <c r="BB42" s="70">
        <v>7.8000000000000005E-3</v>
      </c>
      <c r="BC42" s="70">
        <v>2.3399999999999997E-2</v>
      </c>
      <c r="BD42" s="70">
        <v>6.4350000000000004E-2</v>
      </c>
      <c r="BE42" s="70">
        <v>9.9449999999999997E-2</v>
      </c>
      <c r="BF42" s="70">
        <v>0.58499999999999996</v>
      </c>
      <c r="BG42" s="70">
        <v>2.34</v>
      </c>
      <c r="BH42" s="70">
        <v>3.9</v>
      </c>
      <c r="BI42" s="70">
        <v>5.46</v>
      </c>
      <c r="BJ42" s="70">
        <v>7.02</v>
      </c>
      <c r="BK42" s="71"/>
    </row>
    <row r="43" spans="1:63" x14ac:dyDescent="0.25">
      <c r="A43" s="81">
        <v>20</v>
      </c>
      <c r="B43" s="79">
        <v>20</v>
      </c>
      <c r="C43" s="87"/>
      <c r="D43" s="81">
        <v>20</v>
      </c>
      <c r="E43" s="85">
        <v>5</v>
      </c>
      <c r="F43" s="76">
        <v>15</v>
      </c>
      <c r="G43" s="87"/>
      <c r="H43" s="81">
        <v>20</v>
      </c>
      <c r="I43" s="77">
        <v>1.6319999999999999</v>
      </c>
      <c r="J43" s="77">
        <v>4.8979999999999997</v>
      </c>
      <c r="K43" s="77">
        <v>13.47</v>
      </c>
      <c r="L43" s="87"/>
      <c r="M43" s="81">
        <v>20</v>
      </c>
      <c r="N43" s="74">
        <v>0.8</v>
      </c>
      <c r="O43" s="74">
        <v>2.4</v>
      </c>
      <c r="P43" s="74">
        <v>6.6</v>
      </c>
      <c r="Q43" s="74">
        <v>10.199999999999999</v>
      </c>
      <c r="R43" s="87"/>
      <c r="S43" s="81">
        <v>20</v>
      </c>
      <c r="T43" s="74">
        <v>0.2</v>
      </c>
      <c r="U43" s="74">
        <v>0.6</v>
      </c>
      <c r="V43" s="74">
        <v>1.65</v>
      </c>
      <c r="W43" s="74">
        <v>2.5499999999999998</v>
      </c>
      <c r="X43" s="74">
        <v>15</v>
      </c>
      <c r="Y43" s="88"/>
      <c r="Z43" s="81">
        <v>20</v>
      </c>
      <c r="AA43" s="67">
        <v>8.8000000000000009E-2</v>
      </c>
      <c r="AB43" s="67">
        <v>0.26600000000000001</v>
      </c>
      <c r="AC43" s="67">
        <v>0.7340000000000001</v>
      </c>
      <c r="AD43" s="67">
        <v>1.1340000000000001</v>
      </c>
      <c r="AE43" s="67">
        <v>6.6659999999999995</v>
      </c>
      <c r="AF43" s="67">
        <v>11.112</v>
      </c>
      <c r="AG43" s="88"/>
      <c r="AH43" s="81">
        <v>20</v>
      </c>
      <c r="AI43" s="67">
        <v>2.2222222222222223E-2</v>
      </c>
      <c r="AJ43" s="67">
        <v>6.6666666666666666E-2</v>
      </c>
      <c r="AK43" s="67">
        <v>0.18333333333333332</v>
      </c>
      <c r="AL43" s="67">
        <v>0.28333333333333338</v>
      </c>
      <c r="AM43" s="67">
        <v>1.666666666666667</v>
      </c>
      <c r="AN43" s="67">
        <v>6.6666666666666679</v>
      </c>
      <c r="AO43" s="67">
        <v>11.111111111111111</v>
      </c>
      <c r="AP43" s="72"/>
      <c r="AQ43" s="81">
        <v>20</v>
      </c>
      <c r="AR43" s="67">
        <v>1.2500000000000001E-2</v>
      </c>
      <c r="AS43" s="67">
        <v>3.7499999999999999E-2</v>
      </c>
      <c r="AT43" s="67">
        <v>0.10312499999999999</v>
      </c>
      <c r="AU43" s="67">
        <v>0.15937499999999999</v>
      </c>
      <c r="AV43" s="67">
        <v>0.9375</v>
      </c>
      <c r="AW43" s="67">
        <v>3.75</v>
      </c>
      <c r="AX43" s="67">
        <v>6.25</v>
      </c>
      <c r="AY43" s="67">
        <v>8.75</v>
      </c>
      <c r="AZ43" s="71"/>
      <c r="BA43" s="81">
        <v>20</v>
      </c>
      <c r="BB43" s="70">
        <v>8.0000000000000002E-3</v>
      </c>
      <c r="BC43" s="70">
        <v>2.4E-2</v>
      </c>
      <c r="BD43" s="70">
        <v>6.6000000000000003E-2</v>
      </c>
      <c r="BE43" s="70">
        <v>0.10199999999999999</v>
      </c>
      <c r="BF43" s="70">
        <v>0.6</v>
      </c>
      <c r="BG43" s="70">
        <v>2.4</v>
      </c>
      <c r="BH43" s="70">
        <v>4</v>
      </c>
      <c r="BI43" s="70">
        <v>5.6</v>
      </c>
      <c r="BJ43" s="70">
        <v>7.2</v>
      </c>
      <c r="BK43" s="71"/>
    </row>
    <row r="44" spans="1:63" x14ac:dyDescent="0.25">
      <c r="A44" s="81">
        <v>20.5</v>
      </c>
      <c r="B44" s="79">
        <v>20.5</v>
      </c>
      <c r="C44" s="87"/>
      <c r="D44" s="81">
        <v>20.5</v>
      </c>
      <c r="E44" s="85">
        <v>5.125</v>
      </c>
      <c r="F44" s="76">
        <v>15.375</v>
      </c>
      <c r="G44" s="87"/>
      <c r="H44" s="81">
        <v>20.5</v>
      </c>
      <c r="I44" s="77">
        <v>1.6728000000000001</v>
      </c>
      <c r="J44" s="77">
        <v>5.0204499999999994</v>
      </c>
      <c r="K44" s="77">
        <v>13.806749999999999</v>
      </c>
      <c r="L44" s="87"/>
      <c r="M44" s="81">
        <v>20.5</v>
      </c>
      <c r="N44" s="74">
        <v>0.82</v>
      </c>
      <c r="O44" s="74">
        <v>2.46</v>
      </c>
      <c r="P44" s="74">
        <v>6.7649999999999997</v>
      </c>
      <c r="Q44" s="74">
        <v>10.455</v>
      </c>
      <c r="R44" s="87"/>
      <c r="S44" s="81">
        <v>20.5</v>
      </c>
      <c r="T44" s="74">
        <v>0.20499999999999999</v>
      </c>
      <c r="U44" s="74">
        <v>0.61499999999999999</v>
      </c>
      <c r="V44" s="74">
        <v>1.6912499999999999</v>
      </c>
      <c r="W44" s="74">
        <v>2.61375</v>
      </c>
      <c r="X44" s="74">
        <v>15.375</v>
      </c>
      <c r="Y44" s="88"/>
      <c r="Z44" s="81">
        <v>20.5</v>
      </c>
      <c r="AA44" s="67">
        <v>9.0200000000000002E-2</v>
      </c>
      <c r="AB44" s="67">
        <v>0.27265</v>
      </c>
      <c r="AC44" s="67">
        <v>0.75234999999999996</v>
      </c>
      <c r="AD44" s="67">
        <v>1.16235</v>
      </c>
      <c r="AE44" s="67">
        <v>6.8326500000000001</v>
      </c>
      <c r="AF44" s="67">
        <v>11.389800000000001</v>
      </c>
      <c r="AG44" s="88"/>
      <c r="AH44" s="81">
        <v>20.5</v>
      </c>
      <c r="AI44" s="67">
        <v>2.2777777777777775E-2</v>
      </c>
      <c r="AJ44" s="67">
        <v>6.8333333333333329E-2</v>
      </c>
      <c r="AK44" s="67">
        <v>0.18791666666666665</v>
      </c>
      <c r="AL44" s="67">
        <v>0.29041666666666666</v>
      </c>
      <c r="AM44" s="67">
        <v>1.7083333333333335</v>
      </c>
      <c r="AN44" s="67">
        <v>6.8333333333333339</v>
      </c>
      <c r="AO44" s="67">
        <v>11.388888888888889</v>
      </c>
      <c r="AP44" s="72"/>
      <c r="AQ44" s="81">
        <v>20.5</v>
      </c>
      <c r="AR44" s="67">
        <v>1.2812499999999999E-2</v>
      </c>
      <c r="AS44" s="67">
        <v>3.8437499999999999E-2</v>
      </c>
      <c r="AT44" s="67">
        <v>0.105703125</v>
      </c>
      <c r="AU44" s="67">
        <v>0.163359375</v>
      </c>
      <c r="AV44" s="67">
        <v>0.9609375</v>
      </c>
      <c r="AW44" s="67">
        <v>3.84375</v>
      </c>
      <c r="AX44" s="67">
        <v>6.40625</v>
      </c>
      <c r="AY44" s="67">
        <v>8.96875</v>
      </c>
      <c r="AZ44" s="71"/>
      <c r="BA44" s="81">
        <v>20.5</v>
      </c>
      <c r="BB44" s="70">
        <v>8.2000000000000007E-3</v>
      </c>
      <c r="BC44" s="70">
        <v>2.46E-2</v>
      </c>
      <c r="BD44" s="70">
        <v>6.7650000000000002E-2</v>
      </c>
      <c r="BE44" s="70">
        <v>0.10455</v>
      </c>
      <c r="BF44" s="70">
        <v>0.61499999999999999</v>
      </c>
      <c r="BG44" s="70">
        <v>2.46</v>
      </c>
      <c r="BH44" s="70">
        <v>4.0999999999999996</v>
      </c>
      <c r="BI44" s="70">
        <v>5.74</v>
      </c>
      <c r="BJ44" s="70">
        <v>7.38</v>
      </c>
      <c r="BK44" s="71"/>
    </row>
    <row r="45" spans="1:63" x14ac:dyDescent="0.25">
      <c r="A45" s="81">
        <v>21</v>
      </c>
      <c r="B45" s="79">
        <v>21</v>
      </c>
      <c r="C45" s="87"/>
      <c r="D45" s="81">
        <v>21</v>
      </c>
      <c r="E45" s="85">
        <v>5.25</v>
      </c>
      <c r="F45" s="76">
        <v>15.75</v>
      </c>
      <c r="G45" s="87"/>
      <c r="H45" s="81">
        <v>21</v>
      </c>
      <c r="I45" s="77">
        <v>1.7136000000000002</v>
      </c>
      <c r="J45" s="77">
        <v>5.1429</v>
      </c>
      <c r="K45" s="77">
        <v>14.1435</v>
      </c>
      <c r="L45" s="87"/>
      <c r="M45" s="81">
        <v>21</v>
      </c>
      <c r="N45" s="74">
        <v>0.84</v>
      </c>
      <c r="O45" s="74">
        <v>2.52</v>
      </c>
      <c r="P45" s="74">
        <v>6.93</v>
      </c>
      <c r="Q45" s="74">
        <v>10.71</v>
      </c>
      <c r="R45" s="87"/>
      <c r="S45" s="81">
        <v>21</v>
      </c>
      <c r="T45" s="74">
        <v>0.21</v>
      </c>
      <c r="U45" s="74">
        <v>0.63</v>
      </c>
      <c r="V45" s="74">
        <v>1.7324999999999999</v>
      </c>
      <c r="W45" s="74">
        <v>2.6775000000000002</v>
      </c>
      <c r="X45" s="74">
        <v>15.75</v>
      </c>
      <c r="Y45" s="88"/>
      <c r="Z45" s="81">
        <v>21</v>
      </c>
      <c r="AA45" s="67">
        <v>9.2399999999999996E-2</v>
      </c>
      <c r="AB45" s="67">
        <v>0.27929999999999999</v>
      </c>
      <c r="AC45" s="67">
        <v>0.77069999999999994</v>
      </c>
      <c r="AD45" s="67">
        <v>1.1906999999999999</v>
      </c>
      <c r="AE45" s="67">
        <v>6.9992999999999999</v>
      </c>
      <c r="AF45" s="67">
        <v>11.6676</v>
      </c>
      <c r="AG45" s="88"/>
      <c r="AH45" s="81">
        <v>21</v>
      </c>
      <c r="AI45" s="67">
        <v>2.3333333333333331E-2</v>
      </c>
      <c r="AJ45" s="67">
        <v>7.0000000000000007E-2</v>
      </c>
      <c r="AK45" s="67">
        <v>0.1925</v>
      </c>
      <c r="AL45" s="67">
        <v>0.29749999999999999</v>
      </c>
      <c r="AM45" s="67">
        <v>1.75</v>
      </c>
      <c r="AN45" s="67">
        <v>7</v>
      </c>
      <c r="AO45" s="67">
        <v>11.666666666666668</v>
      </c>
      <c r="AP45" s="72"/>
      <c r="AQ45" s="81">
        <v>21</v>
      </c>
      <c r="AR45" s="67">
        <v>1.3125E-2</v>
      </c>
      <c r="AS45" s="67">
        <v>3.9375E-2</v>
      </c>
      <c r="AT45" s="67">
        <v>0.10828125</v>
      </c>
      <c r="AU45" s="67">
        <v>0.16734375000000001</v>
      </c>
      <c r="AV45" s="67">
        <v>0.984375</v>
      </c>
      <c r="AW45" s="67">
        <v>3.9375</v>
      </c>
      <c r="AX45" s="67">
        <v>6.5625</v>
      </c>
      <c r="AY45" s="67">
        <v>9.1875</v>
      </c>
      <c r="AZ45" s="71"/>
      <c r="BA45" s="81">
        <v>21</v>
      </c>
      <c r="BB45" s="70">
        <v>8.3999999999999995E-3</v>
      </c>
      <c r="BC45" s="70">
        <v>2.52E-2</v>
      </c>
      <c r="BD45" s="70">
        <v>6.93E-2</v>
      </c>
      <c r="BE45" s="70">
        <v>0.10710000000000001</v>
      </c>
      <c r="BF45" s="70">
        <v>0.63</v>
      </c>
      <c r="BG45" s="70">
        <v>2.52</v>
      </c>
      <c r="BH45" s="70">
        <v>4.2</v>
      </c>
      <c r="BI45" s="70">
        <v>5.88</v>
      </c>
      <c r="BJ45" s="70">
        <v>7.56</v>
      </c>
      <c r="BK45" s="71"/>
    </row>
    <row r="46" spans="1:63" x14ac:dyDescent="0.25">
      <c r="A46" s="81">
        <v>21.5</v>
      </c>
      <c r="B46" s="79">
        <v>21.5</v>
      </c>
      <c r="C46" s="87"/>
      <c r="D46" s="81">
        <v>21.5</v>
      </c>
      <c r="E46" s="85">
        <v>5.375</v>
      </c>
      <c r="F46" s="76">
        <v>16.125</v>
      </c>
      <c r="G46" s="87"/>
      <c r="H46" s="81">
        <v>21.5</v>
      </c>
      <c r="I46" s="77">
        <v>1.7544</v>
      </c>
      <c r="J46" s="77">
        <v>5.2653499999999998</v>
      </c>
      <c r="K46" s="77">
        <v>14.480249999999998</v>
      </c>
      <c r="L46" s="87"/>
      <c r="M46" s="81">
        <v>21.5</v>
      </c>
      <c r="N46" s="74">
        <v>0.86</v>
      </c>
      <c r="O46" s="74">
        <v>2.58</v>
      </c>
      <c r="P46" s="74">
        <v>7.0949999999999998</v>
      </c>
      <c r="Q46" s="74">
        <v>10.965</v>
      </c>
      <c r="R46" s="87"/>
      <c r="S46" s="81">
        <v>21.5</v>
      </c>
      <c r="T46" s="74">
        <v>0.215</v>
      </c>
      <c r="U46" s="74">
        <v>0.64500000000000002</v>
      </c>
      <c r="V46" s="74">
        <v>1.7737499999999999</v>
      </c>
      <c r="W46" s="74">
        <v>2.74125</v>
      </c>
      <c r="X46" s="74">
        <v>16.125</v>
      </c>
      <c r="Y46" s="88"/>
      <c r="Z46" s="81">
        <v>21.5</v>
      </c>
      <c r="AA46" s="67">
        <v>9.4600000000000004E-2</v>
      </c>
      <c r="AB46" s="67">
        <v>0.28595000000000004</v>
      </c>
      <c r="AC46" s="67">
        <v>0.78905000000000003</v>
      </c>
      <c r="AD46" s="67">
        <v>1.21905</v>
      </c>
      <c r="AE46" s="67">
        <v>7.1659499999999987</v>
      </c>
      <c r="AF46" s="67">
        <v>11.945399999999999</v>
      </c>
      <c r="AG46" s="88"/>
      <c r="AH46" s="81">
        <v>21.5</v>
      </c>
      <c r="AI46" s="67">
        <v>2.388888888888889E-2</v>
      </c>
      <c r="AJ46" s="67">
        <v>7.1666666666666656E-2</v>
      </c>
      <c r="AK46" s="67">
        <v>0.19708333333333333</v>
      </c>
      <c r="AL46" s="67">
        <v>0.30458333333333337</v>
      </c>
      <c r="AM46" s="67">
        <v>1.791666666666667</v>
      </c>
      <c r="AN46" s="67">
        <v>7.1666666666666679</v>
      </c>
      <c r="AO46" s="67">
        <v>11.944444444444446</v>
      </c>
      <c r="AP46" s="72"/>
      <c r="AQ46" s="81">
        <v>21.5</v>
      </c>
      <c r="AR46" s="67">
        <v>1.34375E-2</v>
      </c>
      <c r="AS46" s="67">
        <v>4.0312500000000001E-2</v>
      </c>
      <c r="AT46" s="67">
        <v>0.110859375</v>
      </c>
      <c r="AU46" s="67">
        <v>0.171328125</v>
      </c>
      <c r="AV46" s="67">
        <v>1.0078125</v>
      </c>
      <c r="AW46" s="67">
        <v>4.03125</v>
      </c>
      <c r="AX46" s="67">
        <v>6.71875</v>
      </c>
      <c r="AY46" s="67">
        <v>9.40625</v>
      </c>
      <c r="AZ46" s="71"/>
      <c r="BA46" s="81">
        <v>21.5</v>
      </c>
      <c r="BB46" s="70">
        <v>8.6E-3</v>
      </c>
      <c r="BC46" s="70">
        <v>2.58E-2</v>
      </c>
      <c r="BD46" s="70">
        <v>7.0950000000000013E-2</v>
      </c>
      <c r="BE46" s="70">
        <v>0.10965</v>
      </c>
      <c r="BF46" s="70">
        <v>0.64500000000000002</v>
      </c>
      <c r="BG46" s="70">
        <v>2.58</v>
      </c>
      <c r="BH46" s="70">
        <v>4.3</v>
      </c>
      <c r="BI46" s="70">
        <v>6.02</v>
      </c>
      <c r="BJ46" s="70">
        <v>7.74</v>
      </c>
      <c r="BK46" s="71"/>
    </row>
    <row r="47" spans="1:63" x14ac:dyDescent="0.25">
      <c r="A47" s="81">
        <v>22</v>
      </c>
      <c r="B47" s="79">
        <v>22</v>
      </c>
      <c r="C47" s="87"/>
      <c r="D47" s="81">
        <v>22</v>
      </c>
      <c r="E47" s="85">
        <v>5.5</v>
      </c>
      <c r="F47" s="76">
        <v>16.5</v>
      </c>
      <c r="G47" s="87"/>
      <c r="H47" s="81">
        <v>22</v>
      </c>
      <c r="I47" s="77">
        <v>1.7952000000000001</v>
      </c>
      <c r="J47" s="77">
        <v>5.3877999999999995</v>
      </c>
      <c r="K47" s="77">
        <v>14.816999999999998</v>
      </c>
      <c r="L47" s="87"/>
      <c r="M47" s="81">
        <v>22</v>
      </c>
      <c r="N47" s="74">
        <v>0.88</v>
      </c>
      <c r="O47" s="74">
        <v>2.64</v>
      </c>
      <c r="P47" s="74">
        <v>7.26</v>
      </c>
      <c r="Q47" s="74">
        <v>11.22</v>
      </c>
      <c r="R47" s="87"/>
      <c r="S47" s="81">
        <v>22</v>
      </c>
      <c r="T47" s="74">
        <v>0.22</v>
      </c>
      <c r="U47" s="74">
        <v>0.66</v>
      </c>
      <c r="V47" s="74">
        <v>1.8149999999999999</v>
      </c>
      <c r="W47" s="74">
        <v>2.8050000000000002</v>
      </c>
      <c r="X47" s="74">
        <v>16.5</v>
      </c>
      <c r="Y47" s="88"/>
      <c r="Z47" s="81">
        <v>22</v>
      </c>
      <c r="AA47" s="67">
        <v>9.6799999999999997E-2</v>
      </c>
      <c r="AB47" s="67">
        <v>0.29260000000000003</v>
      </c>
      <c r="AC47" s="67">
        <v>0.8073999999999999</v>
      </c>
      <c r="AD47" s="67">
        <v>1.2473999999999998</v>
      </c>
      <c r="AE47" s="67">
        <v>7.3326000000000002</v>
      </c>
      <c r="AF47" s="67">
        <v>12.223200000000002</v>
      </c>
      <c r="AG47" s="88"/>
      <c r="AH47" s="81">
        <v>22</v>
      </c>
      <c r="AI47" s="67">
        <v>2.4444444444444442E-2</v>
      </c>
      <c r="AJ47" s="67">
        <v>7.3333333333333334E-2</v>
      </c>
      <c r="AK47" s="67">
        <v>0.20166666666666663</v>
      </c>
      <c r="AL47" s="67">
        <v>0.3116666666666667</v>
      </c>
      <c r="AM47" s="67">
        <v>1.8333333333333335</v>
      </c>
      <c r="AN47" s="67">
        <v>7.3333333333333339</v>
      </c>
      <c r="AO47" s="67">
        <v>12.222222222222221</v>
      </c>
      <c r="AP47" s="72"/>
      <c r="AQ47" s="81">
        <v>22</v>
      </c>
      <c r="AR47" s="67">
        <v>1.375E-2</v>
      </c>
      <c r="AS47" s="67">
        <v>4.1250000000000002E-2</v>
      </c>
      <c r="AT47" s="67">
        <v>0.1134375</v>
      </c>
      <c r="AU47" s="67">
        <v>0.17531250000000001</v>
      </c>
      <c r="AV47" s="67">
        <v>1.03125</v>
      </c>
      <c r="AW47" s="67">
        <v>4.125</v>
      </c>
      <c r="AX47" s="67">
        <v>6.875</v>
      </c>
      <c r="AY47" s="67">
        <v>9.625</v>
      </c>
      <c r="AZ47" s="71"/>
      <c r="BA47" s="81">
        <v>22</v>
      </c>
      <c r="BB47" s="70">
        <v>8.8000000000000005E-3</v>
      </c>
      <c r="BC47" s="70">
        <v>2.6399999999999996E-2</v>
      </c>
      <c r="BD47" s="70">
        <v>7.2600000000000012E-2</v>
      </c>
      <c r="BE47" s="70">
        <v>0.11220000000000001</v>
      </c>
      <c r="BF47" s="70">
        <v>0.66</v>
      </c>
      <c r="BG47" s="70">
        <v>2.64</v>
      </c>
      <c r="BH47" s="70">
        <v>4.4000000000000004</v>
      </c>
      <c r="BI47" s="70">
        <v>6.16</v>
      </c>
      <c r="BJ47" s="70">
        <v>7.92</v>
      </c>
      <c r="BK47" s="71"/>
    </row>
    <row r="48" spans="1:63" x14ac:dyDescent="0.25">
      <c r="A48" s="81">
        <v>22.5</v>
      </c>
      <c r="B48" s="79">
        <v>22.5</v>
      </c>
      <c r="C48" s="87"/>
      <c r="D48" s="81">
        <v>22.5</v>
      </c>
      <c r="E48" s="85">
        <v>5.625</v>
      </c>
      <c r="F48" s="76">
        <v>16.875</v>
      </c>
      <c r="G48" s="87"/>
      <c r="H48" s="81">
        <v>22.5</v>
      </c>
      <c r="I48" s="77">
        <v>1.8359999999999999</v>
      </c>
      <c r="J48" s="77">
        <v>5.5102500000000001</v>
      </c>
      <c r="K48" s="77">
        <v>15.153749999999997</v>
      </c>
      <c r="L48" s="87"/>
      <c r="M48" s="81">
        <v>22.5</v>
      </c>
      <c r="N48" s="74">
        <v>0.9</v>
      </c>
      <c r="O48" s="74">
        <v>2.7</v>
      </c>
      <c r="P48" s="74">
        <v>7.4249999999999998</v>
      </c>
      <c r="Q48" s="74">
        <v>11.475</v>
      </c>
      <c r="R48" s="87"/>
      <c r="S48" s="81">
        <v>22.5</v>
      </c>
      <c r="T48" s="74">
        <v>0.22500000000000001</v>
      </c>
      <c r="U48" s="74">
        <v>0.67500000000000004</v>
      </c>
      <c r="V48" s="74">
        <v>1.85625</v>
      </c>
      <c r="W48" s="74">
        <v>2.8687499999999999</v>
      </c>
      <c r="X48" s="74">
        <v>16.875</v>
      </c>
      <c r="Y48" s="88"/>
      <c r="Z48" s="81">
        <v>22.5</v>
      </c>
      <c r="AA48" s="67">
        <v>9.9000000000000005E-2</v>
      </c>
      <c r="AB48" s="67">
        <v>0.29925000000000002</v>
      </c>
      <c r="AC48" s="67">
        <v>0.82574999999999998</v>
      </c>
      <c r="AD48" s="67">
        <v>1.2757499999999999</v>
      </c>
      <c r="AE48" s="67">
        <v>7.49925</v>
      </c>
      <c r="AF48" s="67">
        <v>12.501000000000001</v>
      </c>
      <c r="AG48" s="88"/>
      <c r="AH48" s="81">
        <v>22.5</v>
      </c>
      <c r="AI48" s="67">
        <v>2.5000000000000001E-2</v>
      </c>
      <c r="AJ48" s="67">
        <v>7.4999999999999997E-2</v>
      </c>
      <c r="AK48" s="67">
        <v>0.20624999999999999</v>
      </c>
      <c r="AL48" s="67">
        <v>0.31874999999999998</v>
      </c>
      <c r="AM48" s="67">
        <v>1.875</v>
      </c>
      <c r="AN48" s="67">
        <v>7.5</v>
      </c>
      <c r="AO48" s="67">
        <v>12.5</v>
      </c>
      <c r="AP48" s="72"/>
      <c r="AQ48" s="81">
        <v>22.5</v>
      </c>
      <c r="AR48" s="67">
        <v>1.40625E-2</v>
      </c>
      <c r="AS48" s="67">
        <v>4.2187500000000003E-2</v>
      </c>
      <c r="AT48" s="67">
        <v>0.116015625</v>
      </c>
      <c r="AU48" s="67">
        <v>0.17929687499999999</v>
      </c>
      <c r="AV48" s="67">
        <v>1.0546875</v>
      </c>
      <c r="AW48" s="67">
        <v>4.21875</v>
      </c>
      <c r="AX48" s="67">
        <v>7.03125</v>
      </c>
      <c r="AY48" s="67">
        <v>9.84375</v>
      </c>
      <c r="AZ48" s="71"/>
      <c r="BA48" s="81">
        <v>22.5</v>
      </c>
      <c r="BB48" s="70">
        <v>9.0000000000000011E-3</v>
      </c>
      <c r="BC48" s="70">
        <v>2.6999999999999996E-2</v>
      </c>
      <c r="BD48" s="70">
        <v>7.425000000000001E-2</v>
      </c>
      <c r="BE48" s="70">
        <v>0.11474999999999999</v>
      </c>
      <c r="BF48" s="70">
        <v>0.67500000000000004</v>
      </c>
      <c r="BG48" s="70">
        <v>2.7</v>
      </c>
      <c r="BH48" s="70">
        <v>4.5</v>
      </c>
      <c r="BI48" s="70">
        <v>6.3</v>
      </c>
      <c r="BJ48" s="70">
        <v>8.1</v>
      </c>
      <c r="BK48" s="71"/>
    </row>
    <row r="49" spans="1:63" x14ac:dyDescent="0.25">
      <c r="A49" s="81">
        <v>23</v>
      </c>
      <c r="B49" s="79">
        <v>23</v>
      </c>
      <c r="C49" s="87"/>
      <c r="D49" s="81">
        <v>23</v>
      </c>
      <c r="E49" s="85">
        <v>5.75</v>
      </c>
      <c r="F49" s="76">
        <v>17.25</v>
      </c>
      <c r="G49" s="87"/>
      <c r="H49" s="81">
        <v>23</v>
      </c>
      <c r="I49" s="77">
        <v>1.8768</v>
      </c>
      <c r="J49" s="77">
        <v>5.6326999999999998</v>
      </c>
      <c r="K49" s="77">
        <v>15.490499999999999</v>
      </c>
      <c r="L49" s="87"/>
      <c r="M49" s="81">
        <v>23</v>
      </c>
      <c r="N49" s="74">
        <v>0.92</v>
      </c>
      <c r="O49" s="74">
        <v>2.76</v>
      </c>
      <c r="P49" s="74">
        <v>7.59</v>
      </c>
      <c r="Q49" s="74">
        <v>11.73</v>
      </c>
      <c r="R49" s="87"/>
      <c r="S49" s="81">
        <v>23</v>
      </c>
      <c r="T49" s="74">
        <v>0.23</v>
      </c>
      <c r="U49" s="74">
        <v>0.69</v>
      </c>
      <c r="V49" s="74">
        <v>1.8975</v>
      </c>
      <c r="W49" s="74">
        <v>2.9325000000000001</v>
      </c>
      <c r="X49" s="74">
        <v>17.25</v>
      </c>
      <c r="Y49" s="88"/>
      <c r="Z49" s="81">
        <v>23</v>
      </c>
      <c r="AA49" s="67">
        <v>0.1012</v>
      </c>
      <c r="AB49" s="67">
        <v>0.30590000000000006</v>
      </c>
      <c r="AC49" s="67">
        <v>0.84409999999999996</v>
      </c>
      <c r="AD49" s="67">
        <v>1.3041</v>
      </c>
      <c r="AE49" s="67">
        <v>7.6658999999999988</v>
      </c>
      <c r="AF49" s="67">
        <v>12.7788</v>
      </c>
      <c r="AG49" s="88"/>
      <c r="AH49" s="81">
        <v>23</v>
      </c>
      <c r="AI49" s="67">
        <v>2.5555555555555554E-2</v>
      </c>
      <c r="AJ49" s="67">
        <v>7.6666666666666661E-2</v>
      </c>
      <c r="AK49" s="67">
        <v>0.21083333333333332</v>
      </c>
      <c r="AL49" s="67">
        <v>0.32583333333333336</v>
      </c>
      <c r="AM49" s="67">
        <v>1.916666666666667</v>
      </c>
      <c r="AN49" s="67">
        <v>7.6666666666666679</v>
      </c>
      <c r="AO49" s="67">
        <v>12.777777777777779</v>
      </c>
      <c r="AP49" s="72"/>
      <c r="AQ49" s="81">
        <v>23</v>
      </c>
      <c r="AR49" s="67">
        <v>1.4375000000000001E-2</v>
      </c>
      <c r="AS49" s="67">
        <v>4.3124999999999997E-2</v>
      </c>
      <c r="AT49" s="67">
        <v>0.11859375</v>
      </c>
      <c r="AU49" s="67">
        <v>0.18328125000000001</v>
      </c>
      <c r="AV49" s="67">
        <v>1.078125</v>
      </c>
      <c r="AW49" s="67">
        <v>4.3125</v>
      </c>
      <c r="AX49" s="67">
        <v>7.1875</v>
      </c>
      <c r="AY49" s="67">
        <v>10.0625</v>
      </c>
      <c r="AZ49" s="71"/>
      <c r="BA49" s="81">
        <v>23</v>
      </c>
      <c r="BB49" s="70">
        <v>9.1999999999999998E-3</v>
      </c>
      <c r="BC49" s="70">
        <v>2.76E-2</v>
      </c>
      <c r="BD49" s="70">
        <v>7.5900000000000009E-2</v>
      </c>
      <c r="BE49" s="70">
        <v>0.1173</v>
      </c>
      <c r="BF49" s="70">
        <v>0.69</v>
      </c>
      <c r="BG49" s="70">
        <v>2.76</v>
      </c>
      <c r="BH49" s="70">
        <v>4.5999999999999996</v>
      </c>
      <c r="BI49" s="70">
        <v>6.44</v>
      </c>
      <c r="BJ49" s="70">
        <v>8.2799999999999994</v>
      </c>
      <c r="BK49" s="71"/>
    </row>
    <row r="50" spans="1:63" x14ac:dyDescent="0.25">
      <c r="A50" s="81">
        <v>23.5</v>
      </c>
      <c r="B50" s="79">
        <v>23.5</v>
      </c>
      <c r="C50" s="87"/>
      <c r="D50" s="81">
        <v>23.5</v>
      </c>
      <c r="E50" s="85">
        <v>5.875</v>
      </c>
      <c r="F50" s="76">
        <v>17.625</v>
      </c>
      <c r="G50" s="87"/>
      <c r="H50" s="81">
        <v>23.5</v>
      </c>
      <c r="I50" s="77">
        <v>1.9176</v>
      </c>
      <c r="J50" s="77">
        <v>5.7551499999999995</v>
      </c>
      <c r="K50" s="77">
        <v>15.827249999999999</v>
      </c>
      <c r="L50" s="87"/>
      <c r="M50" s="81">
        <v>23.5</v>
      </c>
      <c r="N50" s="74">
        <v>0.94</v>
      </c>
      <c r="O50" s="74">
        <v>2.82</v>
      </c>
      <c r="P50" s="74">
        <v>7.7549999999999999</v>
      </c>
      <c r="Q50" s="74">
        <v>11.984999999999999</v>
      </c>
      <c r="R50" s="87"/>
      <c r="S50" s="81">
        <v>23.5</v>
      </c>
      <c r="T50" s="74">
        <v>0.23499999999999999</v>
      </c>
      <c r="U50" s="74">
        <v>0.70499999999999996</v>
      </c>
      <c r="V50" s="74">
        <v>1.93875</v>
      </c>
      <c r="W50" s="74">
        <v>2.9962499999999999</v>
      </c>
      <c r="X50" s="74">
        <v>17.625</v>
      </c>
      <c r="Y50" s="88"/>
      <c r="Z50" s="81">
        <v>23.5</v>
      </c>
      <c r="AA50" s="67">
        <v>0.10339999999999999</v>
      </c>
      <c r="AB50" s="67">
        <v>0.31255000000000005</v>
      </c>
      <c r="AC50" s="67">
        <v>0.86245000000000005</v>
      </c>
      <c r="AD50" s="67">
        <v>1.3324500000000001</v>
      </c>
      <c r="AE50" s="67">
        <v>7.8325500000000003</v>
      </c>
      <c r="AF50" s="67">
        <v>13.056600000000001</v>
      </c>
      <c r="AG50" s="88"/>
      <c r="AH50" s="81">
        <v>23.5</v>
      </c>
      <c r="AI50" s="67">
        <v>2.6111111111111113E-2</v>
      </c>
      <c r="AJ50" s="67">
        <v>7.8333333333333324E-2</v>
      </c>
      <c r="AK50" s="67">
        <v>0.21541666666666665</v>
      </c>
      <c r="AL50" s="67">
        <v>0.33291666666666669</v>
      </c>
      <c r="AM50" s="67">
        <v>1.9583333333333335</v>
      </c>
      <c r="AN50" s="67">
        <v>7.8333333333333339</v>
      </c>
      <c r="AO50" s="67">
        <v>13.055555555555557</v>
      </c>
      <c r="AP50" s="72"/>
      <c r="AQ50" s="81">
        <v>23.5</v>
      </c>
      <c r="AR50" s="67">
        <v>1.4687499999999999E-2</v>
      </c>
      <c r="AS50" s="67">
        <v>4.4062499999999998E-2</v>
      </c>
      <c r="AT50" s="67">
        <v>0.121171875</v>
      </c>
      <c r="AU50" s="67">
        <v>0.18726562499999999</v>
      </c>
      <c r="AV50" s="67">
        <v>1.1015625</v>
      </c>
      <c r="AW50" s="67">
        <v>4.40625</v>
      </c>
      <c r="AX50" s="67">
        <v>7.34375</v>
      </c>
      <c r="AY50" s="67">
        <v>10.28125</v>
      </c>
      <c r="AZ50" s="71"/>
      <c r="BA50" s="81">
        <v>23.5</v>
      </c>
      <c r="BB50" s="70">
        <v>9.4000000000000004E-3</v>
      </c>
      <c r="BC50" s="70">
        <v>2.8199999999999999E-2</v>
      </c>
      <c r="BD50" s="70">
        <v>7.7550000000000008E-2</v>
      </c>
      <c r="BE50" s="70">
        <v>0.11985</v>
      </c>
      <c r="BF50" s="70">
        <v>0.70499999999999996</v>
      </c>
      <c r="BG50" s="70">
        <v>2.82</v>
      </c>
      <c r="BH50" s="70">
        <v>4.7</v>
      </c>
      <c r="BI50" s="70">
        <v>6.58</v>
      </c>
      <c r="BJ50" s="70">
        <v>8.4600000000000009</v>
      </c>
      <c r="BK50" s="71"/>
    </row>
    <row r="51" spans="1:63" x14ac:dyDescent="0.25">
      <c r="A51" s="81">
        <v>24</v>
      </c>
      <c r="B51" s="79">
        <v>24</v>
      </c>
      <c r="C51" s="87"/>
      <c r="D51" s="81">
        <v>24</v>
      </c>
      <c r="E51" s="85">
        <v>6</v>
      </c>
      <c r="F51" s="76">
        <v>18</v>
      </c>
      <c r="G51" s="87"/>
      <c r="H51" s="81">
        <v>24</v>
      </c>
      <c r="I51" s="77">
        <v>1.9584000000000001</v>
      </c>
      <c r="J51" s="77">
        <v>5.8776000000000002</v>
      </c>
      <c r="K51" s="77">
        <v>16.163999999999998</v>
      </c>
      <c r="L51" s="87"/>
      <c r="M51" s="81">
        <v>24</v>
      </c>
      <c r="N51" s="74">
        <v>0.96</v>
      </c>
      <c r="O51" s="74">
        <v>2.88</v>
      </c>
      <c r="P51" s="74">
        <v>7.92</v>
      </c>
      <c r="Q51" s="74">
        <v>12.24</v>
      </c>
      <c r="R51" s="87"/>
      <c r="S51" s="81">
        <v>24</v>
      </c>
      <c r="T51" s="74">
        <v>0.24</v>
      </c>
      <c r="U51" s="74">
        <v>0.72</v>
      </c>
      <c r="V51" s="74">
        <v>1.98</v>
      </c>
      <c r="W51" s="74">
        <v>3.06</v>
      </c>
      <c r="X51" s="74">
        <v>18</v>
      </c>
      <c r="Y51" s="88"/>
      <c r="Z51" s="81">
        <v>24</v>
      </c>
      <c r="AA51" s="67">
        <v>0.1056</v>
      </c>
      <c r="AB51" s="67">
        <v>0.31920000000000004</v>
      </c>
      <c r="AC51" s="67">
        <v>0.88080000000000003</v>
      </c>
      <c r="AD51" s="67">
        <v>1.3607999999999998</v>
      </c>
      <c r="AE51" s="67">
        <v>7.9991999999999992</v>
      </c>
      <c r="AF51" s="67">
        <v>13.3344</v>
      </c>
      <c r="AG51" s="88"/>
      <c r="AH51" s="81">
        <v>24</v>
      </c>
      <c r="AI51" s="67">
        <v>2.6666666666666665E-2</v>
      </c>
      <c r="AJ51" s="67">
        <v>0.08</v>
      </c>
      <c r="AK51" s="67">
        <v>0.22</v>
      </c>
      <c r="AL51" s="67">
        <v>0.34</v>
      </c>
      <c r="AM51" s="67">
        <v>2</v>
      </c>
      <c r="AN51" s="67">
        <v>8</v>
      </c>
      <c r="AO51" s="67">
        <v>13.333333333333336</v>
      </c>
      <c r="AP51" s="72"/>
      <c r="AQ51" s="81">
        <v>24</v>
      </c>
      <c r="AR51" s="67">
        <v>1.4999999999999999E-2</v>
      </c>
      <c r="AS51" s="67">
        <v>4.4999999999999998E-2</v>
      </c>
      <c r="AT51" s="67">
        <v>0.12375</v>
      </c>
      <c r="AU51" s="67">
        <v>0.19125</v>
      </c>
      <c r="AV51" s="67">
        <v>1.125</v>
      </c>
      <c r="AW51" s="67">
        <v>4.5</v>
      </c>
      <c r="AX51" s="67">
        <v>7.5</v>
      </c>
      <c r="AY51" s="67">
        <v>10.5</v>
      </c>
      <c r="AZ51" s="71"/>
      <c r="BA51" s="81">
        <v>24</v>
      </c>
      <c r="BB51" s="70">
        <v>9.5999999999999992E-3</v>
      </c>
      <c r="BC51" s="70">
        <v>2.8799999999999999E-2</v>
      </c>
      <c r="BD51" s="70">
        <v>7.9199999999999993E-2</v>
      </c>
      <c r="BE51" s="70">
        <v>0.12240000000000001</v>
      </c>
      <c r="BF51" s="70">
        <v>0.72</v>
      </c>
      <c r="BG51" s="70">
        <v>2.88</v>
      </c>
      <c r="BH51" s="70">
        <v>4.8</v>
      </c>
      <c r="BI51" s="70">
        <v>6.72</v>
      </c>
      <c r="BJ51" s="70">
        <v>8.64</v>
      </c>
      <c r="BK51" s="71"/>
    </row>
    <row r="52" spans="1:63" x14ac:dyDescent="0.25">
      <c r="A52" s="81">
        <v>24.5</v>
      </c>
      <c r="B52" s="79">
        <v>24.5</v>
      </c>
      <c r="C52" s="87"/>
      <c r="D52" s="81">
        <v>24.5</v>
      </c>
      <c r="E52" s="85">
        <v>6.125</v>
      </c>
      <c r="F52" s="76">
        <v>18.375</v>
      </c>
      <c r="G52" s="87"/>
      <c r="H52" s="81">
        <v>24.5</v>
      </c>
      <c r="I52" s="77">
        <v>1.9992000000000001</v>
      </c>
      <c r="J52" s="77">
        <v>6.0000499999999999</v>
      </c>
      <c r="K52" s="77">
        <v>16.500749999999996</v>
      </c>
      <c r="L52" s="87"/>
      <c r="M52" s="81">
        <v>24.5</v>
      </c>
      <c r="N52" s="74">
        <v>0.98</v>
      </c>
      <c r="O52" s="74">
        <v>2.94</v>
      </c>
      <c r="P52" s="74">
        <v>8.0850000000000009</v>
      </c>
      <c r="Q52" s="74">
        <v>12.494999999999999</v>
      </c>
      <c r="R52" s="87"/>
      <c r="S52" s="81">
        <v>24.5</v>
      </c>
      <c r="T52" s="74">
        <v>0.245</v>
      </c>
      <c r="U52" s="74">
        <v>0.73499999999999999</v>
      </c>
      <c r="V52" s="74">
        <v>2.0212500000000002</v>
      </c>
      <c r="W52" s="74">
        <v>3.1237499999999998</v>
      </c>
      <c r="X52" s="74">
        <v>18.375</v>
      </c>
      <c r="Y52" s="88"/>
      <c r="Z52" s="81">
        <v>24.5</v>
      </c>
      <c r="AA52" s="67">
        <v>0.10779999999999999</v>
      </c>
      <c r="AB52" s="67">
        <v>0.32585000000000003</v>
      </c>
      <c r="AC52" s="67">
        <v>0.89914999999999989</v>
      </c>
      <c r="AD52" s="67">
        <v>1.3891499999999999</v>
      </c>
      <c r="AE52" s="67">
        <v>8.1658499999999989</v>
      </c>
      <c r="AF52" s="67">
        <v>13.6122</v>
      </c>
      <c r="AG52" s="88"/>
      <c r="AH52" s="81">
        <v>24.5</v>
      </c>
      <c r="AI52" s="67">
        <v>2.7222222222222217E-2</v>
      </c>
      <c r="AJ52" s="67">
        <v>8.1666666666666665E-2</v>
      </c>
      <c r="AK52" s="67">
        <v>0.22458333333333333</v>
      </c>
      <c r="AL52" s="67">
        <v>0.34708333333333335</v>
      </c>
      <c r="AM52" s="67">
        <v>2.041666666666667</v>
      </c>
      <c r="AN52" s="67">
        <v>8.1666666666666679</v>
      </c>
      <c r="AO52" s="67">
        <v>13.611111111111111</v>
      </c>
      <c r="AP52" s="72"/>
      <c r="AQ52" s="81">
        <v>24.5</v>
      </c>
      <c r="AR52" s="67">
        <v>1.53125E-2</v>
      </c>
      <c r="AS52" s="67">
        <v>4.5937499999999999E-2</v>
      </c>
      <c r="AT52" s="67">
        <v>0.12632812500000001</v>
      </c>
      <c r="AU52" s="67">
        <v>0.19523437499999999</v>
      </c>
      <c r="AV52" s="67">
        <v>1.1484375</v>
      </c>
      <c r="AW52" s="67">
        <v>4.59375</v>
      </c>
      <c r="AX52" s="67">
        <v>7.65625</v>
      </c>
      <c r="AY52" s="67">
        <v>10.71875</v>
      </c>
      <c r="AZ52" s="71"/>
      <c r="BA52" s="81">
        <v>24.5</v>
      </c>
      <c r="BB52" s="70">
        <v>9.7999999999999997E-3</v>
      </c>
      <c r="BC52" s="70">
        <v>2.9399999999999999E-2</v>
      </c>
      <c r="BD52" s="70">
        <v>8.0850000000000005E-2</v>
      </c>
      <c r="BE52" s="70">
        <v>0.12495000000000001</v>
      </c>
      <c r="BF52" s="70">
        <v>0.73499999999999999</v>
      </c>
      <c r="BG52" s="70">
        <v>2.94</v>
      </c>
      <c r="BH52" s="70">
        <v>4.9000000000000004</v>
      </c>
      <c r="BI52" s="70">
        <v>6.86</v>
      </c>
      <c r="BJ52" s="70">
        <v>8.82</v>
      </c>
      <c r="BK52" s="71"/>
    </row>
    <row r="53" spans="1:63" x14ac:dyDescent="0.25">
      <c r="A53" s="81">
        <v>25</v>
      </c>
      <c r="B53" s="79">
        <v>25</v>
      </c>
      <c r="C53" s="87"/>
      <c r="D53" s="81">
        <v>25</v>
      </c>
      <c r="E53" s="85">
        <v>6.25</v>
      </c>
      <c r="F53" s="76">
        <v>18.75</v>
      </c>
      <c r="G53" s="87"/>
      <c r="H53" s="81">
        <v>25</v>
      </c>
      <c r="I53" s="77">
        <v>2.04</v>
      </c>
      <c r="J53" s="77">
        <v>6.1224999999999996</v>
      </c>
      <c r="K53" s="77">
        <v>16.837499999999999</v>
      </c>
      <c r="L53" s="87"/>
      <c r="M53" s="81">
        <v>25</v>
      </c>
      <c r="N53" s="74">
        <v>1</v>
      </c>
      <c r="O53" s="74">
        <v>3</v>
      </c>
      <c r="P53" s="74">
        <v>8.25</v>
      </c>
      <c r="Q53" s="74">
        <v>12.75</v>
      </c>
      <c r="R53" s="87"/>
      <c r="S53" s="81">
        <v>25</v>
      </c>
      <c r="T53" s="74">
        <v>0.25</v>
      </c>
      <c r="U53" s="74">
        <v>0.75</v>
      </c>
      <c r="V53" s="74">
        <v>2.0625</v>
      </c>
      <c r="W53" s="74">
        <v>3.1875</v>
      </c>
      <c r="X53" s="74">
        <v>18.75</v>
      </c>
      <c r="Y53" s="88"/>
      <c r="Z53" s="81">
        <v>25</v>
      </c>
      <c r="AA53" s="67">
        <v>0.11</v>
      </c>
      <c r="AB53" s="67">
        <v>0.33250000000000002</v>
      </c>
      <c r="AC53" s="67">
        <v>0.91749999999999998</v>
      </c>
      <c r="AD53" s="67">
        <v>1.4175</v>
      </c>
      <c r="AE53" s="67">
        <v>8.3324999999999996</v>
      </c>
      <c r="AF53" s="67">
        <v>13.89</v>
      </c>
      <c r="AG53" s="88"/>
      <c r="AH53" s="81">
        <v>25</v>
      </c>
      <c r="AI53" s="67">
        <v>2.7777777777777776E-2</v>
      </c>
      <c r="AJ53" s="67">
        <v>8.3333333333333315E-2</v>
      </c>
      <c r="AK53" s="67">
        <v>0.22916666666666663</v>
      </c>
      <c r="AL53" s="67">
        <v>0.35416666666666674</v>
      </c>
      <c r="AM53" s="67">
        <v>2.0833333333333335</v>
      </c>
      <c r="AN53" s="67">
        <v>8.3333333333333339</v>
      </c>
      <c r="AO53" s="67">
        <v>13.888888888888889</v>
      </c>
      <c r="AP53" s="72"/>
      <c r="AQ53" s="81">
        <v>25</v>
      </c>
      <c r="AR53" s="67">
        <v>1.5625E-2</v>
      </c>
      <c r="AS53" s="67">
        <v>4.6875E-2</v>
      </c>
      <c r="AT53" s="67">
        <v>0.12890625</v>
      </c>
      <c r="AU53" s="67">
        <v>0.19921875</v>
      </c>
      <c r="AV53" s="67">
        <v>1.171875</v>
      </c>
      <c r="AW53" s="67">
        <v>4.6875</v>
      </c>
      <c r="AX53" s="67">
        <v>7.8125</v>
      </c>
      <c r="AY53" s="67">
        <v>10.9375</v>
      </c>
      <c r="AZ53" s="71"/>
      <c r="BA53" s="81">
        <v>25</v>
      </c>
      <c r="BB53" s="70">
        <v>0.01</v>
      </c>
      <c r="BC53" s="70">
        <v>0.03</v>
      </c>
      <c r="BD53" s="70">
        <v>8.2500000000000004E-2</v>
      </c>
      <c r="BE53" s="70">
        <v>0.1275</v>
      </c>
      <c r="BF53" s="70">
        <v>0.75</v>
      </c>
      <c r="BG53" s="70">
        <v>3</v>
      </c>
      <c r="BH53" s="70">
        <v>5</v>
      </c>
      <c r="BI53" s="70">
        <v>7</v>
      </c>
      <c r="BJ53" s="70">
        <v>9</v>
      </c>
      <c r="BK53" s="71"/>
    </row>
    <row r="54" spans="1:63" x14ac:dyDescent="0.25">
      <c r="A54" s="81">
        <v>25.5</v>
      </c>
      <c r="B54" s="79">
        <v>25.5</v>
      </c>
      <c r="C54" s="87"/>
      <c r="D54" s="81">
        <v>25.5</v>
      </c>
      <c r="E54" s="85">
        <v>6.375</v>
      </c>
      <c r="F54" s="76">
        <v>19.125</v>
      </c>
      <c r="G54" s="87"/>
      <c r="H54" s="81">
        <v>25.5</v>
      </c>
      <c r="I54" s="77">
        <v>2.0808</v>
      </c>
      <c r="J54" s="77">
        <v>6.2449500000000002</v>
      </c>
      <c r="K54" s="77">
        <v>17.174250000000001</v>
      </c>
      <c r="L54" s="87"/>
      <c r="M54" s="81">
        <v>25.5</v>
      </c>
      <c r="N54" s="74">
        <v>1.02</v>
      </c>
      <c r="O54" s="74">
        <v>3.06</v>
      </c>
      <c r="P54" s="74">
        <v>8.4149999999999991</v>
      </c>
      <c r="Q54" s="74">
        <v>13.005000000000001</v>
      </c>
      <c r="R54" s="87"/>
      <c r="S54" s="81">
        <v>25.5</v>
      </c>
      <c r="T54" s="74">
        <v>0.255</v>
      </c>
      <c r="U54" s="74">
        <v>0.76500000000000001</v>
      </c>
      <c r="V54" s="74">
        <v>2.1037499999999998</v>
      </c>
      <c r="W54" s="74">
        <v>3.2512500000000002</v>
      </c>
      <c r="X54" s="74">
        <v>19.125</v>
      </c>
      <c r="Y54" s="88"/>
      <c r="Z54" s="81">
        <v>25.5</v>
      </c>
      <c r="AA54" s="67">
        <v>0.11220000000000001</v>
      </c>
      <c r="AB54" s="67">
        <v>0.33915000000000001</v>
      </c>
      <c r="AC54" s="67">
        <v>0.93584999999999996</v>
      </c>
      <c r="AD54" s="67">
        <v>1.4458500000000001</v>
      </c>
      <c r="AE54" s="67">
        <v>8.4991500000000002</v>
      </c>
      <c r="AF54" s="67">
        <v>14.1678</v>
      </c>
      <c r="AG54" s="88"/>
      <c r="AH54" s="81">
        <v>25.5</v>
      </c>
      <c r="AI54" s="67">
        <v>2.8333333333333332E-2</v>
      </c>
      <c r="AJ54" s="67">
        <v>8.5000000000000006E-2</v>
      </c>
      <c r="AK54" s="67">
        <v>0.23375000000000001</v>
      </c>
      <c r="AL54" s="67">
        <v>0.36125000000000002</v>
      </c>
      <c r="AM54" s="67">
        <v>2.1250000000000004</v>
      </c>
      <c r="AN54" s="67">
        <v>8.5000000000000018</v>
      </c>
      <c r="AO54" s="67">
        <v>14.166666666666668</v>
      </c>
      <c r="AP54" s="72"/>
      <c r="AQ54" s="81">
        <v>25.5</v>
      </c>
      <c r="AR54" s="67">
        <v>1.59375E-2</v>
      </c>
      <c r="AS54" s="67">
        <v>4.7812500000000001E-2</v>
      </c>
      <c r="AT54" s="67">
        <v>0.13148437499999999</v>
      </c>
      <c r="AU54" s="67">
        <v>0.20320312500000001</v>
      </c>
      <c r="AV54" s="67">
        <v>1.1953125</v>
      </c>
      <c r="AW54" s="67">
        <v>4.78125</v>
      </c>
      <c r="AX54" s="67">
        <v>7.96875</v>
      </c>
      <c r="AY54" s="67">
        <v>11.15625</v>
      </c>
      <c r="AZ54" s="71"/>
      <c r="BA54" s="81">
        <v>25.5</v>
      </c>
      <c r="BB54" s="70">
        <v>1.0200000000000001E-2</v>
      </c>
      <c r="BC54" s="70">
        <v>3.0600000000000002E-2</v>
      </c>
      <c r="BD54" s="70">
        <v>8.4150000000000003E-2</v>
      </c>
      <c r="BE54" s="70">
        <v>0.13005</v>
      </c>
      <c r="BF54" s="70">
        <v>0.76500000000000001</v>
      </c>
      <c r="BG54" s="70">
        <v>3.06</v>
      </c>
      <c r="BH54" s="70">
        <v>5.0999999999999996</v>
      </c>
      <c r="BI54" s="70">
        <v>7.14</v>
      </c>
      <c r="BJ54" s="70">
        <v>9.18</v>
      </c>
      <c r="BK54" s="71"/>
    </row>
    <row r="55" spans="1:63" x14ac:dyDescent="0.25">
      <c r="A55" s="81">
        <v>26</v>
      </c>
      <c r="B55" s="79">
        <v>26</v>
      </c>
      <c r="C55" s="87"/>
      <c r="D55" s="81">
        <v>26</v>
      </c>
      <c r="E55" s="85">
        <v>6.5</v>
      </c>
      <c r="F55" s="76">
        <v>19.5</v>
      </c>
      <c r="G55" s="87"/>
      <c r="H55" s="81">
        <v>26</v>
      </c>
      <c r="I55" s="77">
        <v>2.1215999999999999</v>
      </c>
      <c r="J55" s="77">
        <v>6.3673999999999999</v>
      </c>
      <c r="K55" s="77">
        <v>17.510999999999999</v>
      </c>
      <c r="L55" s="87"/>
      <c r="M55" s="81">
        <v>26</v>
      </c>
      <c r="N55" s="74">
        <v>1.04</v>
      </c>
      <c r="O55" s="74">
        <v>3.12</v>
      </c>
      <c r="P55" s="74">
        <v>8.58</v>
      </c>
      <c r="Q55" s="74">
        <v>13.26</v>
      </c>
      <c r="R55" s="87"/>
      <c r="S55" s="81">
        <v>26</v>
      </c>
      <c r="T55" s="74">
        <v>0.26</v>
      </c>
      <c r="U55" s="74">
        <v>0.78</v>
      </c>
      <c r="V55" s="74">
        <v>2.145</v>
      </c>
      <c r="W55" s="74">
        <v>3.3149999999999999</v>
      </c>
      <c r="X55" s="74">
        <v>19.5</v>
      </c>
      <c r="Y55" s="88"/>
      <c r="Z55" s="81">
        <v>26</v>
      </c>
      <c r="AA55" s="67">
        <v>0.1144</v>
      </c>
      <c r="AB55" s="67">
        <v>0.3458</v>
      </c>
      <c r="AC55" s="67">
        <v>0.95420000000000005</v>
      </c>
      <c r="AD55" s="67">
        <v>1.4742</v>
      </c>
      <c r="AE55" s="67">
        <v>8.6657999999999991</v>
      </c>
      <c r="AF55" s="67">
        <v>14.445599999999999</v>
      </c>
      <c r="AG55" s="88"/>
      <c r="AH55" s="81">
        <v>26</v>
      </c>
      <c r="AI55" s="67">
        <v>2.8888888888888888E-2</v>
      </c>
      <c r="AJ55" s="67">
        <v>8.6666666666666656E-2</v>
      </c>
      <c r="AK55" s="67">
        <v>0.23833333333333331</v>
      </c>
      <c r="AL55" s="67">
        <v>0.36833333333333335</v>
      </c>
      <c r="AM55" s="67">
        <v>2.166666666666667</v>
      </c>
      <c r="AN55" s="67">
        <v>8.6666666666666679</v>
      </c>
      <c r="AO55" s="67">
        <v>14.444444444444446</v>
      </c>
      <c r="AP55" s="72"/>
      <c r="AQ55" s="81">
        <v>26</v>
      </c>
      <c r="AR55" s="67">
        <v>1.6250000000000001E-2</v>
      </c>
      <c r="AS55" s="67">
        <v>4.8750000000000002E-2</v>
      </c>
      <c r="AT55" s="67">
        <v>0.1340625</v>
      </c>
      <c r="AU55" s="67">
        <v>0.2071875</v>
      </c>
      <c r="AV55" s="67">
        <v>1.21875</v>
      </c>
      <c r="AW55" s="67">
        <v>4.875</v>
      </c>
      <c r="AX55" s="67">
        <v>8.125</v>
      </c>
      <c r="AY55" s="67">
        <v>11.375</v>
      </c>
      <c r="AZ55" s="71"/>
      <c r="BA55" s="81">
        <v>26</v>
      </c>
      <c r="BB55" s="70">
        <v>1.04E-2</v>
      </c>
      <c r="BC55" s="70">
        <v>3.1200000000000002E-2</v>
      </c>
      <c r="BD55" s="70">
        <v>8.5800000000000001E-2</v>
      </c>
      <c r="BE55" s="70">
        <v>0.1326</v>
      </c>
      <c r="BF55" s="70">
        <v>0.78</v>
      </c>
      <c r="BG55" s="70">
        <v>3.12</v>
      </c>
      <c r="BH55" s="70">
        <v>5.2</v>
      </c>
      <c r="BI55" s="70">
        <v>7.28</v>
      </c>
      <c r="BJ55" s="70">
        <v>9.36</v>
      </c>
      <c r="BK55" s="71"/>
    </row>
    <row r="56" spans="1:63" x14ac:dyDescent="0.25">
      <c r="A56" s="81">
        <v>26.5</v>
      </c>
      <c r="B56" s="79">
        <v>26.5</v>
      </c>
      <c r="C56" s="87"/>
      <c r="D56" s="81">
        <v>26.5</v>
      </c>
      <c r="E56" s="85">
        <v>6.625</v>
      </c>
      <c r="F56" s="76">
        <v>19.875</v>
      </c>
      <c r="G56" s="87"/>
      <c r="H56" s="81">
        <v>26.5</v>
      </c>
      <c r="I56" s="77">
        <v>2.1623999999999999</v>
      </c>
      <c r="J56" s="77">
        <v>6.4898500000000006</v>
      </c>
      <c r="K56" s="77">
        <v>17.847749999999998</v>
      </c>
      <c r="L56" s="87"/>
      <c r="M56" s="81">
        <v>26.5</v>
      </c>
      <c r="N56" s="74">
        <v>1.06</v>
      </c>
      <c r="O56" s="74">
        <v>3.18</v>
      </c>
      <c r="P56" s="74">
        <v>8.7449999999999992</v>
      </c>
      <c r="Q56" s="74">
        <v>13.515000000000001</v>
      </c>
      <c r="R56" s="87"/>
      <c r="S56" s="81">
        <v>26.5</v>
      </c>
      <c r="T56" s="74">
        <v>0.26500000000000001</v>
      </c>
      <c r="U56" s="74">
        <v>0.79500000000000004</v>
      </c>
      <c r="V56" s="74">
        <v>2.1862499999999998</v>
      </c>
      <c r="W56" s="74">
        <v>3.3787500000000001</v>
      </c>
      <c r="X56" s="74">
        <v>19.875</v>
      </c>
      <c r="Y56" s="88"/>
      <c r="Z56" s="81">
        <v>26.5</v>
      </c>
      <c r="AA56" s="67">
        <v>0.1166</v>
      </c>
      <c r="AB56" s="67">
        <v>0.35245000000000004</v>
      </c>
      <c r="AC56" s="67">
        <v>0.97254999999999991</v>
      </c>
      <c r="AD56" s="67">
        <v>1.5025500000000001</v>
      </c>
      <c r="AE56" s="67">
        <v>8.8324499999999997</v>
      </c>
      <c r="AF56" s="67">
        <v>14.723400000000002</v>
      </c>
      <c r="AG56" s="88"/>
      <c r="AH56" s="81">
        <v>26.5</v>
      </c>
      <c r="AI56" s="67">
        <v>2.9444444444444443E-2</v>
      </c>
      <c r="AJ56" s="67">
        <v>8.8333333333333319E-2</v>
      </c>
      <c r="AK56" s="67">
        <v>0.24291666666666664</v>
      </c>
      <c r="AL56" s="67">
        <v>0.37541666666666673</v>
      </c>
      <c r="AM56" s="67">
        <v>2.2083333333333335</v>
      </c>
      <c r="AN56" s="67">
        <v>8.8333333333333339</v>
      </c>
      <c r="AO56" s="67">
        <v>14.722222222222221</v>
      </c>
      <c r="AP56" s="72"/>
      <c r="AQ56" s="81">
        <v>26.5</v>
      </c>
      <c r="AR56" s="67">
        <v>1.6562500000000001E-2</v>
      </c>
      <c r="AS56" s="67">
        <v>4.9687500000000002E-2</v>
      </c>
      <c r="AT56" s="67">
        <v>0.13664062499999999</v>
      </c>
      <c r="AU56" s="67">
        <v>0.21117187500000001</v>
      </c>
      <c r="AV56" s="67">
        <v>1.2421875</v>
      </c>
      <c r="AW56" s="67">
        <v>4.96875</v>
      </c>
      <c r="AX56" s="67">
        <v>8.28125</v>
      </c>
      <c r="AY56" s="67">
        <v>11.59375</v>
      </c>
      <c r="AZ56" s="71"/>
      <c r="BA56" s="81">
        <v>26.5</v>
      </c>
      <c r="BB56" s="70">
        <v>1.06E-2</v>
      </c>
      <c r="BC56" s="70">
        <v>3.1799999999999995E-2</v>
      </c>
      <c r="BD56" s="70">
        <v>8.7450000000000014E-2</v>
      </c>
      <c r="BE56" s="70">
        <v>0.13514999999999999</v>
      </c>
      <c r="BF56" s="70">
        <v>0.79500000000000004</v>
      </c>
      <c r="BG56" s="70">
        <v>3.18</v>
      </c>
      <c r="BH56" s="70">
        <v>5.3</v>
      </c>
      <c r="BI56" s="70">
        <v>7.42</v>
      </c>
      <c r="BJ56" s="70">
        <v>9.5399999999999991</v>
      </c>
      <c r="BK56" s="71"/>
    </row>
    <row r="57" spans="1:63" x14ac:dyDescent="0.25">
      <c r="A57" s="81">
        <v>27</v>
      </c>
      <c r="B57" s="79">
        <v>27</v>
      </c>
      <c r="C57" s="87"/>
      <c r="D57" s="81">
        <v>27</v>
      </c>
      <c r="E57" s="85">
        <v>6.75</v>
      </c>
      <c r="F57" s="76">
        <v>20.25</v>
      </c>
      <c r="G57" s="87"/>
      <c r="H57" s="81">
        <v>27</v>
      </c>
      <c r="I57" s="77">
        <v>2.2031999999999998</v>
      </c>
      <c r="J57" s="77">
        <v>6.6122999999999994</v>
      </c>
      <c r="K57" s="77">
        <v>18.1845</v>
      </c>
      <c r="L57" s="87"/>
      <c r="M57" s="81">
        <v>27</v>
      </c>
      <c r="N57" s="74">
        <v>1.08</v>
      </c>
      <c r="O57" s="74">
        <v>3.24</v>
      </c>
      <c r="P57" s="74">
        <v>8.91</v>
      </c>
      <c r="Q57" s="74">
        <v>13.77</v>
      </c>
      <c r="R57" s="87"/>
      <c r="S57" s="81">
        <v>27</v>
      </c>
      <c r="T57" s="74">
        <v>0.27</v>
      </c>
      <c r="U57" s="74">
        <v>0.81</v>
      </c>
      <c r="V57" s="74">
        <v>2.2275</v>
      </c>
      <c r="W57" s="74">
        <v>3.4424999999999999</v>
      </c>
      <c r="X57" s="74">
        <v>20.25</v>
      </c>
      <c r="Y57" s="88"/>
      <c r="Z57" s="81">
        <v>27</v>
      </c>
      <c r="AA57" s="67">
        <v>0.1188</v>
      </c>
      <c r="AB57" s="67">
        <v>0.35910000000000003</v>
      </c>
      <c r="AC57" s="67">
        <v>0.9909</v>
      </c>
      <c r="AD57" s="67">
        <v>1.5308999999999999</v>
      </c>
      <c r="AE57" s="67">
        <v>8.9991000000000003</v>
      </c>
      <c r="AF57" s="67">
        <v>15.001200000000001</v>
      </c>
      <c r="AG57" s="88"/>
      <c r="AH57" s="81">
        <v>27</v>
      </c>
      <c r="AI57" s="67">
        <v>0.03</v>
      </c>
      <c r="AJ57" s="67">
        <v>0.09</v>
      </c>
      <c r="AK57" s="67">
        <v>0.2475</v>
      </c>
      <c r="AL57" s="67">
        <v>0.38250000000000001</v>
      </c>
      <c r="AM57" s="67">
        <v>2.2500000000000004</v>
      </c>
      <c r="AN57" s="67">
        <v>9.0000000000000018</v>
      </c>
      <c r="AO57" s="67">
        <v>15</v>
      </c>
      <c r="AP57" s="72"/>
      <c r="AQ57" s="81">
        <v>27</v>
      </c>
      <c r="AR57" s="67">
        <v>1.6875000000000001E-2</v>
      </c>
      <c r="AS57" s="67">
        <v>5.0625000000000003E-2</v>
      </c>
      <c r="AT57" s="67">
        <v>0.13921875</v>
      </c>
      <c r="AU57" s="67">
        <v>0.21515624999999999</v>
      </c>
      <c r="AV57" s="67">
        <v>1.265625</v>
      </c>
      <c r="AW57" s="67">
        <v>5.0625</v>
      </c>
      <c r="AX57" s="67">
        <v>8.4375</v>
      </c>
      <c r="AY57" s="67">
        <v>11.8125</v>
      </c>
      <c r="AZ57" s="71"/>
      <c r="BA57" s="81">
        <v>27</v>
      </c>
      <c r="BB57" s="70">
        <v>1.0800000000000001E-2</v>
      </c>
      <c r="BC57" s="70">
        <v>3.2399999999999998E-2</v>
      </c>
      <c r="BD57" s="70">
        <v>8.9099999999999999E-2</v>
      </c>
      <c r="BE57" s="70">
        <v>0.13769999999999999</v>
      </c>
      <c r="BF57" s="70">
        <v>0.81</v>
      </c>
      <c r="BG57" s="70">
        <v>3.24</v>
      </c>
      <c r="BH57" s="70">
        <v>5.4</v>
      </c>
      <c r="BI57" s="70">
        <v>7.56</v>
      </c>
      <c r="BJ57" s="70">
        <v>9.7200000000000006</v>
      </c>
      <c r="BK57" s="71"/>
    </row>
    <row r="58" spans="1:63" x14ac:dyDescent="0.25">
      <c r="A58" s="81">
        <v>27.5</v>
      </c>
      <c r="B58" s="79">
        <v>27.5</v>
      </c>
      <c r="C58" s="87"/>
      <c r="D58" s="81">
        <v>27.5</v>
      </c>
      <c r="E58" s="85">
        <v>6.875</v>
      </c>
      <c r="F58" s="76">
        <v>20.625</v>
      </c>
      <c r="G58" s="87"/>
      <c r="H58" s="81">
        <v>27.5</v>
      </c>
      <c r="I58" s="77">
        <v>2.2440000000000002</v>
      </c>
      <c r="J58" s="77">
        <v>6.7347499999999991</v>
      </c>
      <c r="K58" s="77">
        <v>18.521249999999998</v>
      </c>
      <c r="L58" s="87"/>
      <c r="M58" s="81">
        <v>27.5</v>
      </c>
      <c r="N58" s="74">
        <v>1.1000000000000001</v>
      </c>
      <c r="O58" s="74">
        <v>3.3</v>
      </c>
      <c r="P58" s="74">
        <v>9.0749999999999993</v>
      </c>
      <c r="Q58" s="74">
        <v>14.025</v>
      </c>
      <c r="R58" s="87"/>
      <c r="S58" s="81">
        <v>27.5</v>
      </c>
      <c r="T58" s="74">
        <v>0.27500000000000002</v>
      </c>
      <c r="U58" s="74">
        <v>0.82499999999999996</v>
      </c>
      <c r="V58" s="74">
        <v>2.2687499999999998</v>
      </c>
      <c r="W58" s="74">
        <v>3.5062500000000001</v>
      </c>
      <c r="X58" s="74">
        <v>20.625</v>
      </c>
      <c r="Y58" s="88"/>
      <c r="Z58" s="81">
        <v>27.5</v>
      </c>
      <c r="AA58" s="67">
        <v>0.121</v>
      </c>
      <c r="AB58" s="67">
        <v>0.36575000000000002</v>
      </c>
      <c r="AC58" s="67">
        <v>1.00925</v>
      </c>
      <c r="AD58" s="67">
        <v>1.55925</v>
      </c>
      <c r="AE58" s="67">
        <v>9.1657499999999992</v>
      </c>
      <c r="AF58" s="67">
        <v>15.279000000000002</v>
      </c>
      <c r="AG58" s="88"/>
      <c r="AH58" s="81">
        <v>27.5</v>
      </c>
      <c r="AI58" s="67">
        <v>3.0555555555555555E-2</v>
      </c>
      <c r="AJ58" s="67">
        <v>9.166666666666666E-2</v>
      </c>
      <c r="AK58" s="67">
        <v>0.25208333333333333</v>
      </c>
      <c r="AL58" s="67">
        <v>0.38958333333333334</v>
      </c>
      <c r="AM58" s="67">
        <v>2.291666666666667</v>
      </c>
      <c r="AN58" s="67">
        <v>9.1666666666666679</v>
      </c>
      <c r="AO58" s="67">
        <v>15.277777777777779</v>
      </c>
      <c r="AP58" s="72"/>
      <c r="AQ58" s="81">
        <v>27.5</v>
      </c>
      <c r="AR58" s="67">
        <v>1.7187500000000001E-2</v>
      </c>
      <c r="AS58" s="67">
        <v>5.1562499999999997E-2</v>
      </c>
      <c r="AT58" s="67">
        <v>0.14179687499999999</v>
      </c>
      <c r="AU58" s="67">
        <v>0.21914062500000001</v>
      </c>
      <c r="AV58" s="67">
        <v>1.2890625</v>
      </c>
      <c r="AW58" s="67">
        <v>5.15625</v>
      </c>
      <c r="AX58" s="67">
        <v>8.59375</v>
      </c>
      <c r="AY58" s="67">
        <v>12.03125</v>
      </c>
      <c r="AZ58" s="71"/>
      <c r="BA58" s="81">
        <v>27.5</v>
      </c>
      <c r="BB58" s="70">
        <v>1.1000000000000001E-2</v>
      </c>
      <c r="BC58" s="70">
        <v>3.3000000000000002E-2</v>
      </c>
      <c r="BD58" s="70">
        <v>9.0750000000000011E-2</v>
      </c>
      <c r="BE58" s="70">
        <v>0.14025000000000001</v>
      </c>
      <c r="BF58" s="70">
        <v>0.82499999999999996</v>
      </c>
      <c r="BG58" s="70">
        <v>3.3</v>
      </c>
      <c r="BH58" s="70">
        <v>5.5</v>
      </c>
      <c r="BI58" s="70">
        <v>7.7</v>
      </c>
      <c r="BJ58" s="70">
        <v>9.9</v>
      </c>
      <c r="BK58" s="71"/>
    </row>
    <row r="59" spans="1:63" x14ac:dyDescent="0.25">
      <c r="A59" s="81">
        <v>28</v>
      </c>
      <c r="B59" s="79">
        <v>28</v>
      </c>
      <c r="C59" s="87"/>
      <c r="D59" s="81">
        <v>28</v>
      </c>
      <c r="E59" s="85">
        <v>7</v>
      </c>
      <c r="F59" s="76">
        <v>21</v>
      </c>
      <c r="G59" s="87"/>
      <c r="H59" s="81">
        <v>28</v>
      </c>
      <c r="I59" s="77">
        <v>2.2848000000000002</v>
      </c>
      <c r="J59" s="77">
        <v>6.8571999999999989</v>
      </c>
      <c r="K59" s="77">
        <v>18.857999999999997</v>
      </c>
      <c r="L59" s="87"/>
      <c r="M59" s="81">
        <v>28</v>
      </c>
      <c r="N59" s="74">
        <v>1.1200000000000001</v>
      </c>
      <c r="O59" s="74">
        <v>3.36</v>
      </c>
      <c r="P59" s="74">
        <v>9.24</v>
      </c>
      <c r="Q59" s="74">
        <v>14.28</v>
      </c>
      <c r="R59" s="87"/>
      <c r="S59" s="81">
        <v>28</v>
      </c>
      <c r="T59" s="74">
        <v>0.28000000000000003</v>
      </c>
      <c r="U59" s="74">
        <v>0.84</v>
      </c>
      <c r="V59" s="74">
        <v>2.31</v>
      </c>
      <c r="W59" s="74">
        <v>3.57</v>
      </c>
      <c r="X59" s="74">
        <v>21</v>
      </c>
      <c r="Y59" s="88"/>
      <c r="Z59" s="81">
        <v>28</v>
      </c>
      <c r="AA59" s="67">
        <v>0.1232</v>
      </c>
      <c r="AB59" s="67">
        <v>0.37240000000000001</v>
      </c>
      <c r="AC59" s="67">
        <v>1.0275999999999998</v>
      </c>
      <c r="AD59" s="67">
        <v>1.5875999999999999</v>
      </c>
      <c r="AE59" s="67">
        <v>9.3323999999999998</v>
      </c>
      <c r="AF59" s="67">
        <v>15.556800000000001</v>
      </c>
      <c r="AG59" s="88"/>
      <c r="AH59" s="81">
        <v>28</v>
      </c>
      <c r="AI59" s="67">
        <v>3.1111111111111107E-2</v>
      </c>
      <c r="AJ59" s="67">
        <v>9.3333333333333324E-2</v>
      </c>
      <c r="AK59" s="67">
        <v>0.25666666666666665</v>
      </c>
      <c r="AL59" s="67">
        <v>0.39666666666666672</v>
      </c>
      <c r="AM59" s="67">
        <v>2.3333333333333335</v>
      </c>
      <c r="AN59" s="67">
        <v>9.3333333333333339</v>
      </c>
      <c r="AO59" s="67">
        <v>15.555555555555557</v>
      </c>
      <c r="AP59" s="72"/>
      <c r="AQ59" s="81">
        <v>28</v>
      </c>
      <c r="AR59" s="67">
        <v>1.7500000000000002E-2</v>
      </c>
      <c r="AS59" s="67">
        <v>5.2499999999999998E-2</v>
      </c>
      <c r="AT59" s="67">
        <v>0.144375</v>
      </c>
      <c r="AU59" s="67">
        <v>0.22312499999999999</v>
      </c>
      <c r="AV59" s="67">
        <v>1.3125</v>
      </c>
      <c r="AW59" s="67">
        <v>5.25</v>
      </c>
      <c r="AX59" s="67">
        <v>8.75</v>
      </c>
      <c r="AY59" s="67">
        <v>12.25</v>
      </c>
      <c r="AZ59" s="71"/>
      <c r="BA59" s="81">
        <v>28</v>
      </c>
      <c r="BB59" s="70">
        <v>1.1200000000000002E-2</v>
      </c>
      <c r="BC59" s="70">
        <v>3.3599999999999998E-2</v>
      </c>
      <c r="BD59" s="70">
        <v>9.2399999999999996E-2</v>
      </c>
      <c r="BE59" s="70">
        <v>0.14280000000000001</v>
      </c>
      <c r="BF59" s="70">
        <v>0.84</v>
      </c>
      <c r="BG59" s="70">
        <v>3.36</v>
      </c>
      <c r="BH59" s="70">
        <v>5.6</v>
      </c>
      <c r="BI59" s="70">
        <v>7.84</v>
      </c>
      <c r="BJ59" s="70">
        <v>10.08</v>
      </c>
      <c r="BK59" s="71"/>
    </row>
    <row r="60" spans="1:63" x14ac:dyDescent="0.25">
      <c r="A60" s="81">
        <v>28.5</v>
      </c>
      <c r="B60" s="79">
        <v>28.5</v>
      </c>
      <c r="C60" s="87"/>
      <c r="D60" s="81">
        <v>28.5</v>
      </c>
      <c r="E60" s="85">
        <v>7.125</v>
      </c>
      <c r="F60" s="76">
        <v>21.375</v>
      </c>
      <c r="G60" s="87"/>
      <c r="H60" s="81">
        <v>28.5</v>
      </c>
      <c r="I60" s="77">
        <v>2.3256000000000001</v>
      </c>
      <c r="J60" s="77">
        <v>6.9796499999999995</v>
      </c>
      <c r="K60" s="77">
        <v>19.194749999999999</v>
      </c>
      <c r="L60" s="87"/>
      <c r="M60" s="81">
        <v>28.5</v>
      </c>
      <c r="N60" s="74">
        <v>1.1399999999999999</v>
      </c>
      <c r="O60" s="74">
        <v>3.42</v>
      </c>
      <c r="P60" s="74">
        <v>9.4049999999999994</v>
      </c>
      <c r="Q60" s="74">
        <v>14.535</v>
      </c>
      <c r="R60" s="87"/>
      <c r="S60" s="81">
        <v>28.5</v>
      </c>
      <c r="T60" s="74">
        <v>0.28499999999999998</v>
      </c>
      <c r="U60" s="74">
        <v>0.85499999999999998</v>
      </c>
      <c r="V60" s="74">
        <v>2.3512499999999998</v>
      </c>
      <c r="W60" s="74">
        <v>3.63375</v>
      </c>
      <c r="X60" s="74">
        <v>21.375</v>
      </c>
      <c r="Y60" s="88"/>
      <c r="Z60" s="81">
        <v>28.5</v>
      </c>
      <c r="AA60" s="67">
        <v>0.12540000000000001</v>
      </c>
      <c r="AB60" s="67">
        <v>0.37905</v>
      </c>
      <c r="AC60" s="67">
        <v>1.0459499999999999</v>
      </c>
      <c r="AD60" s="67">
        <v>1.61595</v>
      </c>
      <c r="AE60" s="67">
        <v>9.4990500000000004</v>
      </c>
      <c r="AF60" s="67">
        <v>15.8346</v>
      </c>
      <c r="AG60" s="88"/>
      <c r="AH60" s="81">
        <v>28.5</v>
      </c>
      <c r="AI60" s="67">
        <v>3.1666666666666662E-2</v>
      </c>
      <c r="AJ60" s="67">
        <v>9.5000000000000001E-2</v>
      </c>
      <c r="AK60" s="67">
        <v>0.26124999999999998</v>
      </c>
      <c r="AL60" s="67">
        <v>0.40375</v>
      </c>
      <c r="AM60" s="67">
        <v>2.3750000000000004</v>
      </c>
      <c r="AN60" s="67">
        <v>9.5000000000000018</v>
      </c>
      <c r="AO60" s="67">
        <v>15.833333333333336</v>
      </c>
      <c r="AP60" s="72"/>
      <c r="AQ60" s="81">
        <v>28.5</v>
      </c>
      <c r="AR60" s="67">
        <v>1.7812499999999998E-2</v>
      </c>
      <c r="AS60" s="67">
        <v>5.3437499999999999E-2</v>
      </c>
      <c r="AT60" s="67">
        <v>0.14695312499999999</v>
      </c>
      <c r="AU60" s="67">
        <v>0.227109375</v>
      </c>
      <c r="AV60" s="67">
        <v>1.3359375</v>
      </c>
      <c r="AW60" s="67">
        <v>5.34375</v>
      </c>
      <c r="AX60" s="67">
        <v>8.90625</v>
      </c>
      <c r="AY60" s="67">
        <v>12.46875</v>
      </c>
      <c r="AZ60" s="71"/>
      <c r="BA60" s="81">
        <v>28.5</v>
      </c>
      <c r="BB60" s="70">
        <v>1.14E-2</v>
      </c>
      <c r="BC60" s="70">
        <v>3.4200000000000001E-2</v>
      </c>
      <c r="BD60" s="70">
        <v>9.4050000000000009E-2</v>
      </c>
      <c r="BE60" s="70">
        <v>0.14535000000000001</v>
      </c>
      <c r="BF60" s="70">
        <v>0.85499999999999998</v>
      </c>
      <c r="BG60" s="70">
        <v>3.42</v>
      </c>
      <c r="BH60" s="70">
        <v>5.7</v>
      </c>
      <c r="BI60" s="70">
        <v>7.98</v>
      </c>
      <c r="BJ60" s="70">
        <v>10.26</v>
      </c>
      <c r="BK60" s="71"/>
    </row>
    <row r="61" spans="1:63" x14ac:dyDescent="0.25">
      <c r="A61" s="81">
        <v>29</v>
      </c>
      <c r="B61" s="79">
        <v>29</v>
      </c>
      <c r="C61" s="87"/>
      <c r="D61" s="81">
        <v>29</v>
      </c>
      <c r="E61" s="85">
        <v>7.25</v>
      </c>
      <c r="F61" s="76">
        <v>21.75</v>
      </c>
      <c r="G61" s="87"/>
      <c r="H61" s="81">
        <v>29</v>
      </c>
      <c r="I61" s="77">
        <v>2.3664000000000001</v>
      </c>
      <c r="J61" s="77">
        <v>7.1020999999999992</v>
      </c>
      <c r="K61" s="77">
        <v>19.531499999999998</v>
      </c>
      <c r="L61" s="87"/>
      <c r="M61" s="81">
        <v>29</v>
      </c>
      <c r="N61" s="74">
        <v>1.1599999999999999</v>
      </c>
      <c r="O61" s="74">
        <v>3.48</v>
      </c>
      <c r="P61" s="74">
        <v>9.57</v>
      </c>
      <c r="Q61" s="74">
        <v>14.79</v>
      </c>
      <c r="R61" s="87"/>
      <c r="S61" s="81">
        <v>29</v>
      </c>
      <c r="T61" s="74">
        <v>0.28999999999999998</v>
      </c>
      <c r="U61" s="74">
        <v>0.87</v>
      </c>
      <c r="V61" s="74">
        <v>2.3925000000000001</v>
      </c>
      <c r="W61" s="74">
        <v>3.6974999999999998</v>
      </c>
      <c r="X61" s="74">
        <v>21.75</v>
      </c>
      <c r="Y61" s="88"/>
      <c r="Z61" s="81">
        <v>29</v>
      </c>
      <c r="AA61" s="67">
        <v>0.12759999999999999</v>
      </c>
      <c r="AB61" s="67">
        <v>0.38569999999999999</v>
      </c>
      <c r="AC61" s="67">
        <v>1.0643</v>
      </c>
      <c r="AD61" s="67">
        <v>1.6443000000000001</v>
      </c>
      <c r="AE61" s="67">
        <v>9.6656999999999993</v>
      </c>
      <c r="AF61" s="67">
        <v>16.112400000000001</v>
      </c>
      <c r="AG61" s="88"/>
      <c r="AH61" s="81">
        <v>29</v>
      </c>
      <c r="AI61" s="67">
        <v>3.2222222222222222E-2</v>
      </c>
      <c r="AJ61" s="67">
        <v>9.6666666666666665E-2</v>
      </c>
      <c r="AK61" s="67">
        <v>0.26583333333333331</v>
      </c>
      <c r="AL61" s="67">
        <v>0.41083333333333338</v>
      </c>
      <c r="AM61" s="67">
        <v>2.416666666666667</v>
      </c>
      <c r="AN61" s="67">
        <v>9.6666666666666679</v>
      </c>
      <c r="AO61" s="67">
        <v>16.111111111111111</v>
      </c>
      <c r="AP61" s="72"/>
      <c r="AQ61" s="81">
        <v>29</v>
      </c>
      <c r="AR61" s="67">
        <v>1.8124999999999999E-2</v>
      </c>
      <c r="AS61" s="67">
        <v>5.4375E-2</v>
      </c>
      <c r="AT61" s="67">
        <v>0.14953125</v>
      </c>
      <c r="AU61" s="67">
        <v>0.23109374999999999</v>
      </c>
      <c r="AV61" s="67">
        <v>1.359375</v>
      </c>
      <c r="AW61" s="67">
        <v>5.4375</v>
      </c>
      <c r="AX61" s="67">
        <v>9.0625</v>
      </c>
      <c r="AY61" s="67">
        <v>12.6875</v>
      </c>
      <c r="AZ61" s="71"/>
      <c r="BA61" s="81">
        <v>29</v>
      </c>
      <c r="BB61" s="70">
        <v>1.1599999999999999E-2</v>
      </c>
      <c r="BC61" s="70">
        <v>3.4799999999999998E-2</v>
      </c>
      <c r="BD61" s="70">
        <v>9.5700000000000007E-2</v>
      </c>
      <c r="BE61" s="70">
        <v>0.1479</v>
      </c>
      <c r="BF61" s="70">
        <v>0.87</v>
      </c>
      <c r="BG61" s="70">
        <v>3.48</v>
      </c>
      <c r="BH61" s="70">
        <v>5.8</v>
      </c>
      <c r="BI61" s="70">
        <v>8.1199999999999992</v>
      </c>
      <c r="BJ61" s="70">
        <v>10.44</v>
      </c>
      <c r="BK61" s="71"/>
    </row>
    <row r="62" spans="1:63" x14ac:dyDescent="0.25">
      <c r="A62" s="81">
        <v>29.5</v>
      </c>
      <c r="B62" s="79">
        <v>29.5</v>
      </c>
      <c r="C62" s="87"/>
      <c r="D62" s="81">
        <v>29.5</v>
      </c>
      <c r="E62" s="85">
        <v>7.375</v>
      </c>
      <c r="F62" s="76">
        <v>22.125</v>
      </c>
      <c r="G62" s="87"/>
      <c r="H62" s="81">
        <v>29.5</v>
      </c>
      <c r="I62" s="77">
        <v>2.4072</v>
      </c>
      <c r="J62" s="77">
        <v>7.2245499999999989</v>
      </c>
      <c r="K62" s="77">
        <v>19.86825</v>
      </c>
      <c r="L62" s="87"/>
      <c r="M62" s="81">
        <v>29.5</v>
      </c>
      <c r="N62" s="74">
        <v>1.18</v>
      </c>
      <c r="O62" s="74">
        <v>3.54</v>
      </c>
      <c r="P62" s="74">
        <v>9.7349999999999994</v>
      </c>
      <c r="Q62" s="74">
        <v>15.045</v>
      </c>
      <c r="R62" s="87"/>
      <c r="S62" s="81">
        <v>29.5</v>
      </c>
      <c r="T62" s="74">
        <v>0.29499999999999998</v>
      </c>
      <c r="U62" s="74">
        <v>0.88500000000000001</v>
      </c>
      <c r="V62" s="74">
        <v>2.4337499999999999</v>
      </c>
      <c r="W62" s="74">
        <v>3.76125</v>
      </c>
      <c r="X62" s="74">
        <v>22.125</v>
      </c>
      <c r="Y62" s="88"/>
      <c r="Z62" s="81">
        <v>29.5</v>
      </c>
      <c r="AA62" s="67">
        <v>0.1298</v>
      </c>
      <c r="AB62" s="67">
        <v>0.39234999999999998</v>
      </c>
      <c r="AC62" s="67">
        <v>1.0826500000000001</v>
      </c>
      <c r="AD62" s="67">
        <v>1.67265</v>
      </c>
      <c r="AE62" s="67">
        <v>9.8323499999999981</v>
      </c>
      <c r="AF62" s="67">
        <v>16.3902</v>
      </c>
      <c r="AG62" s="88"/>
      <c r="AH62" s="81">
        <v>29.5</v>
      </c>
      <c r="AI62" s="67">
        <v>3.2777777777777774E-2</v>
      </c>
      <c r="AJ62" s="67">
        <v>9.8333333333333328E-2</v>
      </c>
      <c r="AK62" s="67">
        <v>0.27041666666666664</v>
      </c>
      <c r="AL62" s="67">
        <v>0.41791666666666671</v>
      </c>
      <c r="AM62" s="67">
        <v>2.4583333333333335</v>
      </c>
      <c r="AN62" s="67">
        <v>9.8333333333333339</v>
      </c>
      <c r="AO62" s="67">
        <v>16.388888888888889</v>
      </c>
      <c r="AP62" s="72"/>
      <c r="AQ62" s="81">
        <v>29.5</v>
      </c>
      <c r="AR62" s="67">
        <v>1.8437499999999999E-2</v>
      </c>
      <c r="AS62" s="67">
        <v>5.5312500000000001E-2</v>
      </c>
      <c r="AT62" s="67">
        <v>0.15210937499999999</v>
      </c>
      <c r="AU62" s="67">
        <v>0.235078125</v>
      </c>
      <c r="AV62" s="67">
        <v>1.3828125</v>
      </c>
      <c r="AW62" s="67">
        <v>5.53125</v>
      </c>
      <c r="AX62" s="67">
        <v>9.21875</v>
      </c>
      <c r="AY62" s="67">
        <v>12.90625</v>
      </c>
      <c r="AZ62" s="71"/>
      <c r="BA62" s="81">
        <v>29.5</v>
      </c>
      <c r="BB62" s="70">
        <v>1.18E-2</v>
      </c>
      <c r="BC62" s="70">
        <v>3.5400000000000001E-2</v>
      </c>
      <c r="BD62" s="70">
        <v>9.7350000000000006E-2</v>
      </c>
      <c r="BE62" s="70">
        <v>0.15045</v>
      </c>
      <c r="BF62" s="70">
        <v>0.88500000000000001</v>
      </c>
      <c r="BG62" s="70">
        <v>3.54</v>
      </c>
      <c r="BH62" s="70">
        <v>5.9</v>
      </c>
      <c r="BI62" s="70">
        <v>8.26</v>
      </c>
      <c r="BJ62" s="70">
        <v>10.62</v>
      </c>
      <c r="BK62" s="71"/>
    </row>
    <row r="63" spans="1:63" x14ac:dyDescent="0.25">
      <c r="A63" s="81">
        <v>30</v>
      </c>
      <c r="B63" s="79">
        <v>30</v>
      </c>
      <c r="C63" s="87"/>
      <c r="D63" s="81">
        <v>30</v>
      </c>
      <c r="E63" s="85">
        <v>7.5</v>
      </c>
      <c r="F63" s="76">
        <v>22.5</v>
      </c>
      <c r="G63" s="87"/>
      <c r="H63" s="81">
        <v>30</v>
      </c>
      <c r="I63" s="77">
        <v>2.448</v>
      </c>
      <c r="J63" s="77">
        <v>7.3469999999999995</v>
      </c>
      <c r="K63" s="77">
        <v>20.204999999999998</v>
      </c>
      <c r="L63" s="87"/>
      <c r="M63" s="81">
        <v>30</v>
      </c>
      <c r="N63" s="74">
        <v>1.2</v>
      </c>
      <c r="O63" s="74">
        <v>3.6</v>
      </c>
      <c r="P63" s="74">
        <v>9.9</v>
      </c>
      <c r="Q63" s="74">
        <v>15.3</v>
      </c>
      <c r="R63" s="87"/>
      <c r="S63" s="81">
        <v>30</v>
      </c>
      <c r="T63" s="74">
        <v>0.3</v>
      </c>
      <c r="U63" s="74">
        <v>0.9</v>
      </c>
      <c r="V63" s="74">
        <v>2.4750000000000001</v>
      </c>
      <c r="W63" s="74">
        <v>3.8250000000000002</v>
      </c>
      <c r="X63" s="74">
        <v>22.5</v>
      </c>
      <c r="Y63" s="88"/>
      <c r="Z63" s="81">
        <v>30</v>
      </c>
      <c r="AA63" s="67">
        <v>0.13200000000000001</v>
      </c>
      <c r="AB63" s="67">
        <v>0.39900000000000008</v>
      </c>
      <c r="AC63" s="67">
        <v>1.101</v>
      </c>
      <c r="AD63" s="67">
        <v>1.7009999999999998</v>
      </c>
      <c r="AE63" s="67">
        <v>9.9990000000000006</v>
      </c>
      <c r="AF63" s="67">
        <v>16.668000000000003</v>
      </c>
      <c r="AG63" s="88"/>
      <c r="AH63" s="81">
        <v>30</v>
      </c>
      <c r="AI63" s="67">
        <v>3.3333333333333333E-2</v>
      </c>
      <c r="AJ63" s="67">
        <v>0.1</v>
      </c>
      <c r="AK63" s="67">
        <v>0.27500000000000002</v>
      </c>
      <c r="AL63" s="67">
        <v>0.42499999999999999</v>
      </c>
      <c r="AM63" s="67">
        <v>2.5000000000000004</v>
      </c>
      <c r="AN63" s="67">
        <v>10.000000000000002</v>
      </c>
      <c r="AO63" s="67">
        <v>16.666666666666668</v>
      </c>
      <c r="AP63" s="72"/>
      <c r="AQ63" s="81">
        <v>30</v>
      </c>
      <c r="AR63" s="67">
        <v>1.8749999999999999E-2</v>
      </c>
      <c r="AS63" s="67">
        <v>5.6250000000000001E-2</v>
      </c>
      <c r="AT63" s="67">
        <v>0.15468750000000001</v>
      </c>
      <c r="AU63" s="67">
        <v>0.23906250000000001</v>
      </c>
      <c r="AV63" s="67">
        <v>1.40625</v>
      </c>
      <c r="AW63" s="67">
        <v>5.625</v>
      </c>
      <c r="AX63" s="67">
        <v>9.375</v>
      </c>
      <c r="AY63" s="67">
        <v>13.125</v>
      </c>
      <c r="AZ63" s="71"/>
      <c r="BA63" s="81">
        <v>30</v>
      </c>
      <c r="BB63" s="70">
        <v>1.2E-2</v>
      </c>
      <c r="BC63" s="70">
        <v>3.5999999999999997E-2</v>
      </c>
      <c r="BD63" s="70">
        <v>9.9000000000000005E-2</v>
      </c>
      <c r="BE63" s="70">
        <v>0.153</v>
      </c>
      <c r="BF63" s="70">
        <v>0.9</v>
      </c>
      <c r="BG63" s="70">
        <v>3.6</v>
      </c>
      <c r="BH63" s="70">
        <v>6</v>
      </c>
      <c r="BI63" s="70">
        <v>8.4</v>
      </c>
      <c r="BJ63" s="70">
        <v>10.8</v>
      </c>
      <c r="BK63" s="71"/>
    </row>
    <row r="64" spans="1:63" x14ac:dyDescent="0.25">
      <c r="A64" s="81">
        <v>30.5</v>
      </c>
      <c r="B64" s="79">
        <v>30.5</v>
      </c>
      <c r="C64" s="87"/>
      <c r="D64" s="81">
        <v>30.5</v>
      </c>
      <c r="E64" s="85">
        <v>7.625</v>
      </c>
      <c r="F64" s="76">
        <v>22.875</v>
      </c>
      <c r="G64" s="87"/>
      <c r="H64" s="81">
        <v>30.5</v>
      </c>
      <c r="I64" s="77">
        <v>2.4887999999999999</v>
      </c>
      <c r="J64" s="77">
        <v>7.4694499999999993</v>
      </c>
      <c r="K64" s="77">
        <v>20.541749999999997</v>
      </c>
      <c r="L64" s="87"/>
      <c r="M64" s="81">
        <v>30.5</v>
      </c>
      <c r="N64" s="74">
        <v>1.22</v>
      </c>
      <c r="O64" s="74">
        <v>3.66</v>
      </c>
      <c r="P64" s="74">
        <v>10.065</v>
      </c>
      <c r="Q64" s="74">
        <v>15.555</v>
      </c>
      <c r="R64" s="87"/>
      <c r="S64" s="81">
        <v>30.5</v>
      </c>
      <c r="T64" s="74">
        <v>0.30499999999999999</v>
      </c>
      <c r="U64" s="74">
        <v>0.91500000000000004</v>
      </c>
      <c r="V64" s="74">
        <v>2.5162499999999999</v>
      </c>
      <c r="W64" s="74">
        <v>3.8887499999999999</v>
      </c>
      <c r="X64" s="74">
        <v>22.875</v>
      </c>
      <c r="Y64" s="88"/>
      <c r="Z64" s="81">
        <v>30.5</v>
      </c>
      <c r="AA64" s="67">
        <v>0.13419999999999999</v>
      </c>
      <c r="AB64" s="67">
        <v>0.40565000000000007</v>
      </c>
      <c r="AC64" s="67">
        <v>1.1193500000000001</v>
      </c>
      <c r="AD64" s="67">
        <v>1.7293499999999999</v>
      </c>
      <c r="AE64" s="67">
        <v>10.165649999999999</v>
      </c>
      <c r="AF64" s="67">
        <v>16.945800000000002</v>
      </c>
      <c r="AG64" s="88"/>
      <c r="AH64" s="81">
        <v>30.5</v>
      </c>
      <c r="AI64" s="67">
        <v>3.3888888888888885E-2</v>
      </c>
      <c r="AJ64" s="67">
        <v>0.10166666666666666</v>
      </c>
      <c r="AK64" s="67">
        <v>0.27958333333333329</v>
      </c>
      <c r="AL64" s="67">
        <v>0.43208333333333337</v>
      </c>
      <c r="AM64" s="67">
        <v>2.541666666666667</v>
      </c>
      <c r="AN64" s="67">
        <v>10.166666666666668</v>
      </c>
      <c r="AO64" s="67">
        <v>16.944444444444446</v>
      </c>
      <c r="AP64" s="72"/>
      <c r="AQ64" s="81">
        <v>30.5</v>
      </c>
      <c r="AR64" s="67">
        <v>1.90625E-2</v>
      </c>
      <c r="AS64" s="67">
        <v>5.7187500000000002E-2</v>
      </c>
      <c r="AT64" s="67">
        <v>0.15726562499999999</v>
      </c>
      <c r="AU64" s="67">
        <v>0.243046875</v>
      </c>
      <c r="AV64" s="67">
        <v>1.4296875</v>
      </c>
      <c r="AW64" s="67">
        <v>5.71875</v>
      </c>
      <c r="AX64" s="67">
        <v>9.53125</v>
      </c>
      <c r="AY64" s="67">
        <v>13.34375</v>
      </c>
      <c r="AZ64" s="71"/>
      <c r="BA64" s="81">
        <v>30.5</v>
      </c>
      <c r="BB64" s="70">
        <v>1.2199999999999999E-2</v>
      </c>
      <c r="BC64" s="70">
        <v>3.6599999999999994E-2</v>
      </c>
      <c r="BD64" s="70">
        <v>0.10065000000000002</v>
      </c>
      <c r="BE64" s="70">
        <v>0.15554999999999999</v>
      </c>
      <c r="BF64" s="70">
        <v>0.91500000000000004</v>
      </c>
      <c r="BG64" s="70">
        <v>3.66</v>
      </c>
      <c r="BH64" s="70">
        <v>6.1</v>
      </c>
      <c r="BI64" s="70">
        <v>8.5399999999999991</v>
      </c>
      <c r="BJ64" s="70">
        <v>10.98</v>
      </c>
      <c r="BK64" s="71"/>
    </row>
    <row r="65" spans="1:63" x14ac:dyDescent="0.25">
      <c r="A65" s="81">
        <v>31</v>
      </c>
      <c r="B65" s="79">
        <v>31</v>
      </c>
      <c r="C65" s="87"/>
      <c r="D65" s="81">
        <v>31</v>
      </c>
      <c r="E65" s="85">
        <v>7.75</v>
      </c>
      <c r="F65" s="76">
        <v>23.25</v>
      </c>
      <c r="G65" s="87"/>
      <c r="H65" s="81">
        <v>31</v>
      </c>
      <c r="I65" s="77">
        <v>2.5296000000000003</v>
      </c>
      <c r="J65" s="77">
        <v>7.591899999999999</v>
      </c>
      <c r="K65" s="77">
        <v>20.878499999999999</v>
      </c>
      <c r="L65" s="87"/>
      <c r="M65" s="81">
        <v>31</v>
      </c>
      <c r="N65" s="74">
        <v>1.24</v>
      </c>
      <c r="O65" s="74">
        <v>3.72</v>
      </c>
      <c r="P65" s="74">
        <v>10.23</v>
      </c>
      <c r="Q65" s="74">
        <v>15.81</v>
      </c>
      <c r="R65" s="87"/>
      <c r="S65" s="81">
        <v>31</v>
      </c>
      <c r="T65" s="74">
        <v>0.31</v>
      </c>
      <c r="U65" s="74">
        <v>0.93</v>
      </c>
      <c r="V65" s="74">
        <v>2.5575000000000001</v>
      </c>
      <c r="W65" s="74">
        <v>3.9525000000000001</v>
      </c>
      <c r="X65" s="74">
        <v>23.25</v>
      </c>
      <c r="Y65" s="88"/>
      <c r="Z65" s="81">
        <v>31</v>
      </c>
      <c r="AA65" s="67">
        <v>0.13639999999999999</v>
      </c>
      <c r="AB65" s="67">
        <v>0.41230000000000006</v>
      </c>
      <c r="AC65" s="67">
        <v>1.1376999999999999</v>
      </c>
      <c r="AD65" s="67">
        <v>1.7577</v>
      </c>
      <c r="AE65" s="67">
        <v>10.3323</v>
      </c>
      <c r="AF65" s="67">
        <v>17.223600000000001</v>
      </c>
      <c r="AG65" s="88"/>
      <c r="AH65" s="81">
        <v>31</v>
      </c>
      <c r="AI65" s="67">
        <v>3.4444444444444444E-2</v>
      </c>
      <c r="AJ65" s="67">
        <v>0.10333333333333332</v>
      </c>
      <c r="AK65" s="67">
        <v>0.28416666666666662</v>
      </c>
      <c r="AL65" s="67">
        <v>0.43916666666666671</v>
      </c>
      <c r="AM65" s="67">
        <v>2.5833333333333339</v>
      </c>
      <c r="AN65" s="67">
        <v>10.333333333333336</v>
      </c>
      <c r="AO65" s="67">
        <v>17.222222222222221</v>
      </c>
      <c r="AP65" s="72"/>
      <c r="AQ65" s="81">
        <v>31</v>
      </c>
      <c r="AR65" s="67">
        <v>1.9375E-2</v>
      </c>
      <c r="AS65" s="67">
        <v>5.8125000000000003E-2</v>
      </c>
      <c r="AT65" s="67">
        <v>0.15984375000000001</v>
      </c>
      <c r="AU65" s="67">
        <v>0.24703125000000001</v>
      </c>
      <c r="AV65" s="67">
        <v>1.453125</v>
      </c>
      <c r="AW65" s="67">
        <v>5.8125</v>
      </c>
      <c r="AX65" s="67">
        <v>9.6875</v>
      </c>
      <c r="AY65" s="67">
        <v>13.5625</v>
      </c>
      <c r="AZ65" s="71"/>
      <c r="BA65" s="81">
        <v>31</v>
      </c>
      <c r="BB65" s="70">
        <v>1.24E-2</v>
      </c>
      <c r="BC65" s="70">
        <v>3.7199999999999997E-2</v>
      </c>
      <c r="BD65" s="70">
        <v>0.1023</v>
      </c>
      <c r="BE65" s="70">
        <v>0.15810000000000002</v>
      </c>
      <c r="BF65" s="70">
        <v>0.93</v>
      </c>
      <c r="BG65" s="70">
        <v>3.72</v>
      </c>
      <c r="BH65" s="70">
        <v>6.2</v>
      </c>
      <c r="BI65" s="70">
        <v>8.68</v>
      </c>
      <c r="BJ65" s="70">
        <v>11.16</v>
      </c>
      <c r="BK65" s="71"/>
    </row>
    <row r="66" spans="1:63" x14ac:dyDescent="0.25">
      <c r="A66" s="81">
        <v>31.5</v>
      </c>
      <c r="B66" s="79">
        <v>31.5</v>
      </c>
      <c r="C66" s="87"/>
      <c r="D66" s="81">
        <v>31.5</v>
      </c>
      <c r="E66" s="85">
        <v>7.875</v>
      </c>
      <c r="F66" s="76">
        <v>23.625</v>
      </c>
      <c r="G66" s="87"/>
      <c r="H66" s="81">
        <v>31.5</v>
      </c>
      <c r="I66" s="77">
        <v>2.5704000000000002</v>
      </c>
      <c r="J66" s="77">
        <v>7.7143499999999996</v>
      </c>
      <c r="K66" s="77">
        <v>21.215249999999997</v>
      </c>
      <c r="L66" s="87"/>
      <c r="M66" s="81">
        <v>31.5</v>
      </c>
      <c r="N66" s="74">
        <v>1.26</v>
      </c>
      <c r="O66" s="74">
        <v>3.78</v>
      </c>
      <c r="P66" s="74">
        <v>10.395</v>
      </c>
      <c r="Q66" s="74">
        <v>16.065000000000001</v>
      </c>
      <c r="R66" s="87"/>
      <c r="S66" s="81">
        <v>31.5</v>
      </c>
      <c r="T66" s="74">
        <v>0.315</v>
      </c>
      <c r="U66" s="74">
        <v>0.94499999999999995</v>
      </c>
      <c r="V66" s="74">
        <v>2.5987499999999999</v>
      </c>
      <c r="W66" s="74">
        <v>4.0162500000000003</v>
      </c>
      <c r="X66" s="74">
        <v>23.625</v>
      </c>
      <c r="Y66" s="88"/>
      <c r="Z66" s="81">
        <v>31.5</v>
      </c>
      <c r="AA66" s="67">
        <v>0.1386</v>
      </c>
      <c r="AB66" s="67">
        <v>0.41895000000000004</v>
      </c>
      <c r="AC66" s="67">
        <v>1.15605</v>
      </c>
      <c r="AD66" s="67">
        <v>1.7860499999999999</v>
      </c>
      <c r="AE66" s="67">
        <v>10.498950000000001</v>
      </c>
      <c r="AF66" s="67">
        <v>17.5014</v>
      </c>
      <c r="AG66" s="88"/>
      <c r="AH66" s="81">
        <v>31.5</v>
      </c>
      <c r="AI66" s="67">
        <v>3.5000000000000003E-2</v>
      </c>
      <c r="AJ66" s="67">
        <v>0.105</v>
      </c>
      <c r="AK66" s="67">
        <v>0.28875000000000001</v>
      </c>
      <c r="AL66" s="67">
        <v>0.44624999999999998</v>
      </c>
      <c r="AM66" s="67">
        <v>2.625</v>
      </c>
      <c r="AN66" s="67">
        <v>10.5</v>
      </c>
      <c r="AO66" s="67">
        <v>17.5</v>
      </c>
      <c r="AP66" s="72"/>
      <c r="AQ66" s="81">
        <v>31.5</v>
      </c>
      <c r="AR66" s="67">
        <v>1.96875E-2</v>
      </c>
      <c r="AS66" s="67">
        <v>5.9062499999999997E-2</v>
      </c>
      <c r="AT66" s="67">
        <v>0.16242187499999999</v>
      </c>
      <c r="AU66" s="67">
        <v>0.25101562500000002</v>
      </c>
      <c r="AV66" s="67">
        <v>1.4765625</v>
      </c>
      <c r="AW66" s="67">
        <v>5.90625</v>
      </c>
      <c r="AX66" s="67">
        <v>9.84375</v>
      </c>
      <c r="AY66" s="67">
        <v>13.78125</v>
      </c>
      <c r="AZ66" s="71"/>
      <c r="BA66" s="81">
        <v>31.5</v>
      </c>
      <c r="BB66" s="70">
        <v>1.26E-2</v>
      </c>
      <c r="BC66" s="70">
        <v>3.78E-2</v>
      </c>
      <c r="BD66" s="70">
        <v>0.10395000000000001</v>
      </c>
      <c r="BE66" s="70">
        <v>0.16065000000000002</v>
      </c>
      <c r="BF66" s="70">
        <v>0.94499999999999995</v>
      </c>
      <c r="BG66" s="70">
        <v>3.78</v>
      </c>
      <c r="BH66" s="70">
        <v>6.3</v>
      </c>
      <c r="BI66" s="70">
        <v>8.82</v>
      </c>
      <c r="BJ66" s="70">
        <v>11.34</v>
      </c>
      <c r="BK66" s="71"/>
    </row>
    <row r="67" spans="1:63" x14ac:dyDescent="0.25">
      <c r="A67" s="81">
        <v>32</v>
      </c>
      <c r="B67" s="79">
        <v>32</v>
      </c>
      <c r="C67" s="87"/>
      <c r="D67" s="81">
        <v>32</v>
      </c>
      <c r="E67" s="85">
        <v>8</v>
      </c>
      <c r="F67" s="76">
        <v>24</v>
      </c>
      <c r="G67" s="87"/>
      <c r="H67" s="81">
        <v>32</v>
      </c>
      <c r="I67" s="77">
        <v>2.6112000000000002</v>
      </c>
      <c r="J67" s="77">
        <v>7.8367999999999993</v>
      </c>
      <c r="K67" s="77">
        <v>21.552</v>
      </c>
      <c r="L67" s="87"/>
      <c r="M67" s="81">
        <v>32</v>
      </c>
      <c r="N67" s="74">
        <v>1.28</v>
      </c>
      <c r="O67" s="74">
        <v>3.84</v>
      </c>
      <c r="P67" s="74">
        <v>10.56</v>
      </c>
      <c r="Q67" s="74">
        <v>16.32</v>
      </c>
      <c r="R67" s="87"/>
      <c r="S67" s="81">
        <v>32</v>
      </c>
      <c r="T67" s="74">
        <v>0.32</v>
      </c>
      <c r="U67" s="74">
        <v>0.96</v>
      </c>
      <c r="V67" s="74">
        <v>2.64</v>
      </c>
      <c r="W67" s="74">
        <v>4.08</v>
      </c>
      <c r="X67" s="74">
        <v>24</v>
      </c>
      <c r="Y67" s="88"/>
      <c r="Z67" s="81">
        <v>32</v>
      </c>
      <c r="AA67" s="67">
        <v>0.14080000000000001</v>
      </c>
      <c r="AB67" s="67">
        <v>0.42560000000000003</v>
      </c>
      <c r="AC67" s="67">
        <v>1.1743999999999999</v>
      </c>
      <c r="AD67" s="67">
        <v>1.8144</v>
      </c>
      <c r="AE67" s="67">
        <v>10.6656</v>
      </c>
      <c r="AF67" s="67">
        <v>17.779199999999999</v>
      </c>
      <c r="AG67" s="88"/>
      <c r="AH67" s="81">
        <v>32</v>
      </c>
      <c r="AI67" s="67">
        <v>3.5555555555555556E-2</v>
      </c>
      <c r="AJ67" s="67">
        <v>0.10666666666666666</v>
      </c>
      <c r="AK67" s="67">
        <v>0.29333333333333333</v>
      </c>
      <c r="AL67" s="67">
        <v>0.45333333333333337</v>
      </c>
      <c r="AM67" s="67">
        <v>2.666666666666667</v>
      </c>
      <c r="AN67" s="67">
        <v>10.666666666666668</v>
      </c>
      <c r="AO67" s="67">
        <v>17.777777777777779</v>
      </c>
      <c r="AP67" s="72"/>
      <c r="AQ67" s="81">
        <v>32</v>
      </c>
      <c r="AR67" s="67">
        <v>0.02</v>
      </c>
      <c r="AS67" s="67">
        <v>0.06</v>
      </c>
      <c r="AT67" s="67">
        <v>0.16500000000000001</v>
      </c>
      <c r="AU67" s="67">
        <v>0.255</v>
      </c>
      <c r="AV67" s="67">
        <v>1.5</v>
      </c>
      <c r="AW67" s="67">
        <v>6</v>
      </c>
      <c r="AX67" s="67">
        <v>10</v>
      </c>
      <c r="AY67" s="67">
        <v>14</v>
      </c>
      <c r="AZ67" s="71"/>
      <c r="BA67" s="81">
        <v>32</v>
      </c>
      <c r="BB67" s="70">
        <v>1.2800000000000001E-2</v>
      </c>
      <c r="BC67" s="70">
        <v>3.8399999999999997E-2</v>
      </c>
      <c r="BD67" s="70">
        <v>0.1056</v>
      </c>
      <c r="BE67" s="70">
        <v>0.16320000000000001</v>
      </c>
      <c r="BF67" s="70">
        <v>0.96</v>
      </c>
      <c r="BG67" s="70">
        <v>3.84</v>
      </c>
      <c r="BH67" s="70">
        <v>6.4</v>
      </c>
      <c r="BI67" s="70">
        <v>8.9600000000000009</v>
      </c>
      <c r="BJ67" s="70">
        <v>11.52</v>
      </c>
      <c r="BK67" s="71"/>
    </row>
    <row r="68" spans="1:63" x14ac:dyDescent="0.25">
      <c r="A68" s="81">
        <v>32.5</v>
      </c>
      <c r="B68" s="79">
        <v>32.5</v>
      </c>
      <c r="C68" s="87"/>
      <c r="D68" s="81">
        <v>32.5</v>
      </c>
      <c r="E68" s="85">
        <v>8.125</v>
      </c>
      <c r="F68" s="76">
        <v>24.375</v>
      </c>
      <c r="G68" s="87"/>
      <c r="H68" s="81">
        <v>32.5</v>
      </c>
      <c r="I68" s="77">
        <v>2.6519999999999997</v>
      </c>
      <c r="J68" s="77">
        <v>7.9592499999999999</v>
      </c>
      <c r="K68" s="77">
        <v>21.888750000000002</v>
      </c>
      <c r="L68" s="87"/>
      <c r="M68" s="81">
        <v>32.5</v>
      </c>
      <c r="N68" s="74">
        <v>1.3</v>
      </c>
      <c r="O68" s="74">
        <v>3.9</v>
      </c>
      <c r="P68" s="74">
        <v>10.725</v>
      </c>
      <c r="Q68" s="74">
        <v>16.574999999999999</v>
      </c>
      <c r="R68" s="87"/>
      <c r="S68" s="81">
        <v>32.5</v>
      </c>
      <c r="T68" s="74">
        <v>0.32500000000000001</v>
      </c>
      <c r="U68" s="74">
        <v>0.97499999999999998</v>
      </c>
      <c r="V68" s="74">
        <v>2.6812499999999999</v>
      </c>
      <c r="W68" s="74">
        <v>4.1437499999999998</v>
      </c>
      <c r="X68" s="74">
        <v>24.375</v>
      </c>
      <c r="Y68" s="88"/>
      <c r="Z68" s="81">
        <v>32.5</v>
      </c>
      <c r="AA68" s="67">
        <v>0.14300000000000002</v>
      </c>
      <c r="AB68" s="67">
        <v>0.43225000000000002</v>
      </c>
      <c r="AC68" s="67">
        <v>1.19275</v>
      </c>
      <c r="AD68" s="67">
        <v>1.8427500000000001</v>
      </c>
      <c r="AE68" s="67">
        <v>10.832249999999998</v>
      </c>
      <c r="AF68" s="67">
        <v>18.057000000000002</v>
      </c>
      <c r="AG68" s="88"/>
      <c r="AH68" s="81">
        <v>32.5</v>
      </c>
      <c r="AI68" s="67">
        <v>3.6111111111111108E-2</v>
      </c>
      <c r="AJ68" s="67">
        <v>0.10833333333333332</v>
      </c>
      <c r="AK68" s="67">
        <v>0.29791666666666666</v>
      </c>
      <c r="AL68" s="67">
        <v>0.4604166666666667</v>
      </c>
      <c r="AM68" s="67">
        <v>2.7083333333333339</v>
      </c>
      <c r="AN68" s="67">
        <v>10.833333333333336</v>
      </c>
      <c r="AO68" s="67">
        <v>18.055555555555557</v>
      </c>
      <c r="AP68" s="72"/>
      <c r="AQ68" s="81">
        <v>32.5</v>
      </c>
      <c r="AR68" s="67">
        <v>2.0312500000000001E-2</v>
      </c>
      <c r="AS68" s="67">
        <v>6.0937499999999999E-2</v>
      </c>
      <c r="AT68" s="67">
        <v>0.16757812499999999</v>
      </c>
      <c r="AU68" s="67">
        <v>0.25898437499999999</v>
      </c>
      <c r="AV68" s="67">
        <v>1.5234375</v>
      </c>
      <c r="AW68" s="67">
        <v>6.09375</v>
      </c>
      <c r="AX68" s="67">
        <v>10.15625</v>
      </c>
      <c r="AY68" s="67">
        <v>14.21875</v>
      </c>
      <c r="AZ68" s="71"/>
      <c r="BA68" s="81">
        <v>32.5</v>
      </c>
      <c r="BB68" s="70">
        <v>1.3000000000000001E-2</v>
      </c>
      <c r="BC68" s="70">
        <v>3.9E-2</v>
      </c>
      <c r="BD68" s="70">
        <v>0.10725</v>
      </c>
      <c r="BE68" s="70">
        <v>0.16574999999999998</v>
      </c>
      <c r="BF68" s="70">
        <v>0.97499999999999998</v>
      </c>
      <c r="BG68" s="70">
        <v>3.9</v>
      </c>
      <c r="BH68" s="70">
        <v>6.5</v>
      </c>
      <c r="BI68" s="70">
        <v>9.1</v>
      </c>
      <c r="BJ68" s="70">
        <v>11.7</v>
      </c>
      <c r="BK68" s="71"/>
    </row>
    <row r="69" spans="1:63" x14ac:dyDescent="0.25">
      <c r="A69" s="81">
        <v>33</v>
      </c>
      <c r="B69" s="79">
        <v>33</v>
      </c>
      <c r="C69" s="87"/>
      <c r="D69" s="81">
        <v>33</v>
      </c>
      <c r="E69" s="85">
        <v>8.25</v>
      </c>
      <c r="F69" s="76">
        <v>24.75</v>
      </c>
      <c r="G69" s="87"/>
      <c r="H69" s="81">
        <v>33</v>
      </c>
      <c r="I69" s="77">
        <v>2.6928000000000001</v>
      </c>
      <c r="J69" s="77">
        <v>8.0816999999999997</v>
      </c>
      <c r="K69" s="77">
        <v>22.225499999999997</v>
      </c>
      <c r="L69" s="87"/>
      <c r="M69" s="81">
        <v>33</v>
      </c>
      <c r="N69" s="74">
        <v>1.32</v>
      </c>
      <c r="O69" s="74">
        <v>3.96</v>
      </c>
      <c r="P69" s="74">
        <v>10.89</v>
      </c>
      <c r="Q69" s="74">
        <v>16.829999999999998</v>
      </c>
      <c r="R69" s="87"/>
      <c r="S69" s="81">
        <v>33</v>
      </c>
      <c r="T69" s="74">
        <v>0.33</v>
      </c>
      <c r="U69" s="74">
        <v>0.99</v>
      </c>
      <c r="V69" s="74">
        <v>2.7225000000000001</v>
      </c>
      <c r="W69" s="74">
        <v>4.2074999999999996</v>
      </c>
      <c r="X69" s="74">
        <v>24.75</v>
      </c>
      <c r="Y69" s="88"/>
      <c r="Z69" s="81">
        <v>33</v>
      </c>
      <c r="AA69" s="67">
        <v>0.1452</v>
      </c>
      <c r="AB69" s="67">
        <v>0.43890000000000001</v>
      </c>
      <c r="AC69" s="67">
        <v>1.2111000000000001</v>
      </c>
      <c r="AD69" s="67">
        <v>1.8710999999999998</v>
      </c>
      <c r="AE69" s="67">
        <v>10.998899999999999</v>
      </c>
      <c r="AF69" s="67">
        <v>18.334800000000001</v>
      </c>
      <c r="AG69" s="88"/>
      <c r="AH69" s="81">
        <v>33</v>
      </c>
      <c r="AI69" s="67">
        <v>3.6666666666666667E-2</v>
      </c>
      <c r="AJ69" s="67">
        <v>0.11</v>
      </c>
      <c r="AK69" s="67">
        <v>0.30249999999999999</v>
      </c>
      <c r="AL69" s="67">
        <v>0.46750000000000003</v>
      </c>
      <c r="AM69" s="67">
        <v>2.75</v>
      </c>
      <c r="AN69" s="67">
        <v>11</v>
      </c>
      <c r="AO69" s="67">
        <v>18.333333333333336</v>
      </c>
      <c r="AP69" s="72"/>
      <c r="AQ69" s="81">
        <v>33</v>
      </c>
      <c r="AR69" s="67">
        <v>2.0625000000000001E-2</v>
      </c>
      <c r="AS69" s="67">
        <v>6.1874999999999999E-2</v>
      </c>
      <c r="AT69" s="67">
        <v>0.17015625000000001</v>
      </c>
      <c r="AU69" s="67">
        <v>0.26296874999999997</v>
      </c>
      <c r="AV69" s="67">
        <v>1.546875</v>
      </c>
      <c r="AW69" s="67">
        <v>6.1875</v>
      </c>
      <c r="AX69" s="67">
        <v>10.3125</v>
      </c>
      <c r="AY69" s="67">
        <v>14.4375</v>
      </c>
      <c r="AZ69" s="71"/>
      <c r="BA69" s="81">
        <v>33</v>
      </c>
      <c r="BB69" s="70">
        <v>1.32E-2</v>
      </c>
      <c r="BC69" s="70">
        <v>3.9599999999999996E-2</v>
      </c>
      <c r="BD69" s="70">
        <v>0.10890000000000001</v>
      </c>
      <c r="BE69" s="70">
        <v>0.16830000000000001</v>
      </c>
      <c r="BF69" s="70">
        <v>0.99</v>
      </c>
      <c r="BG69" s="70">
        <v>3.96</v>
      </c>
      <c r="BH69" s="70">
        <v>6.6</v>
      </c>
      <c r="BI69" s="70">
        <v>9.24</v>
      </c>
      <c r="BJ69" s="70">
        <v>11.88</v>
      </c>
      <c r="BK69" s="71"/>
    </row>
    <row r="70" spans="1:63" x14ac:dyDescent="0.25">
      <c r="A70" s="81">
        <v>33.5</v>
      </c>
      <c r="B70" s="79">
        <v>33.5</v>
      </c>
      <c r="C70" s="87"/>
      <c r="D70" s="81">
        <v>33.5</v>
      </c>
      <c r="E70" s="85">
        <v>8.375</v>
      </c>
      <c r="F70" s="76">
        <v>25.125</v>
      </c>
      <c r="G70" s="87"/>
      <c r="H70" s="81">
        <v>33.5</v>
      </c>
      <c r="I70" s="77">
        <v>2.7336</v>
      </c>
      <c r="J70" s="77">
        <v>8.2041500000000003</v>
      </c>
      <c r="K70" s="77">
        <v>22.562249999999999</v>
      </c>
      <c r="L70" s="87"/>
      <c r="M70" s="81">
        <v>33.5</v>
      </c>
      <c r="N70" s="74">
        <v>1.34</v>
      </c>
      <c r="O70" s="74">
        <v>4.0199999999999996</v>
      </c>
      <c r="P70" s="74">
        <v>11.055</v>
      </c>
      <c r="Q70" s="74">
        <v>17.085000000000001</v>
      </c>
      <c r="R70" s="87"/>
      <c r="S70" s="81">
        <v>33.5</v>
      </c>
      <c r="T70" s="74">
        <v>0.33500000000000002</v>
      </c>
      <c r="U70" s="74">
        <v>1.0049999999999999</v>
      </c>
      <c r="V70" s="74">
        <v>2.7637499999999999</v>
      </c>
      <c r="W70" s="74">
        <v>4.2712500000000002</v>
      </c>
      <c r="X70" s="74">
        <v>25.125</v>
      </c>
      <c r="Y70" s="88"/>
      <c r="Z70" s="81">
        <v>33.5</v>
      </c>
      <c r="AA70" s="67">
        <v>0.1474</v>
      </c>
      <c r="AB70" s="67">
        <v>0.44555</v>
      </c>
      <c r="AC70" s="67">
        <v>1.2294499999999999</v>
      </c>
      <c r="AD70" s="67">
        <v>1.8994499999999999</v>
      </c>
      <c r="AE70" s="67">
        <v>11.165549999999998</v>
      </c>
      <c r="AF70" s="67">
        <v>18.6126</v>
      </c>
      <c r="AG70" s="88"/>
      <c r="AH70" s="81">
        <v>33.5</v>
      </c>
      <c r="AI70" s="67">
        <v>3.7222222222222219E-2</v>
      </c>
      <c r="AJ70" s="67">
        <v>0.11166666666666666</v>
      </c>
      <c r="AK70" s="67">
        <v>0.30708333333333332</v>
      </c>
      <c r="AL70" s="67">
        <v>0.47458333333333336</v>
      </c>
      <c r="AM70" s="67">
        <v>2.791666666666667</v>
      </c>
      <c r="AN70" s="67">
        <v>11.166666666666668</v>
      </c>
      <c r="AO70" s="67">
        <v>18.611111111111111</v>
      </c>
      <c r="AP70" s="72"/>
      <c r="AQ70" s="81">
        <v>33.5</v>
      </c>
      <c r="AR70" s="67">
        <v>2.0937500000000001E-2</v>
      </c>
      <c r="AS70" s="67">
        <v>6.2812499999999993E-2</v>
      </c>
      <c r="AT70" s="67">
        <v>0.172734375</v>
      </c>
      <c r="AU70" s="67">
        <v>0.26695312500000001</v>
      </c>
      <c r="AV70" s="67">
        <v>1.5703125</v>
      </c>
      <c r="AW70" s="67">
        <v>6.28125</v>
      </c>
      <c r="AX70" s="67">
        <v>10.46875</v>
      </c>
      <c r="AY70" s="67">
        <v>14.65625</v>
      </c>
      <c r="AZ70" s="71"/>
      <c r="BA70" s="81">
        <v>33.5</v>
      </c>
      <c r="BB70" s="70">
        <v>1.34E-2</v>
      </c>
      <c r="BC70" s="70">
        <v>4.0199999999999993E-2</v>
      </c>
      <c r="BD70" s="70">
        <v>0.11055</v>
      </c>
      <c r="BE70" s="70">
        <v>0.17085</v>
      </c>
      <c r="BF70" s="70">
        <v>1.0049999999999999</v>
      </c>
      <c r="BG70" s="70">
        <v>4.0199999999999996</v>
      </c>
      <c r="BH70" s="70">
        <v>6.7</v>
      </c>
      <c r="BI70" s="70">
        <v>9.3800000000000008</v>
      </c>
      <c r="BJ70" s="70">
        <v>12.06</v>
      </c>
      <c r="BK70" s="71"/>
    </row>
    <row r="71" spans="1:63" x14ac:dyDescent="0.25">
      <c r="A71" s="81">
        <v>34</v>
      </c>
      <c r="B71" s="79">
        <v>34</v>
      </c>
      <c r="C71" s="87"/>
      <c r="D71" s="81">
        <v>34</v>
      </c>
      <c r="E71" s="85">
        <v>8.5</v>
      </c>
      <c r="F71" s="76">
        <v>25.5</v>
      </c>
      <c r="G71" s="87"/>
      <c r="H71" s="81">
        <v>34</v>
      </c>
      <c r="I71" s="77">
        <v>2.7744</v>
      </c>
      <c r="J71" s="77">
        <v>8.3265999999999991</v>
      </c>
      <c r="K71" s="77">
        <v>22.898999999999997</v>
      </c>
      <c r="L71" s="87"/>
      <c r="M71" s="81">
        <v>34</v>
      </c>
      <c r="N71" s="74">
        <v>1.36</v>
      </c>
      <c r="O71" s="74">
        <v>4.08</v>
      </c>
      <c r="P71" s="74">
        <v>11.22</v>
      </c>
      <c r="Q71" s="74">
        <v>17.34</v>
      </c>
      <c r="R71" s="87"/>
      <c r="S71" s="81">
        <v>34</v>
      </c>
      <c r="T71" s="74">
        <v>0.34</v>
      </c>
      <c r="U71" s="74">
        <v>1.02</v>
      </c>
      <c r="V71" s="74">
        <v>2.8050000000000002</v>
      </c>
      <c r="W71" s="74">
        <v>4.335</v>
      </c>
      <c r="X71" s="74">
        <v>25.5</v>
      </c>
      <c r="Y71" s="88"/>
      <c r="Z71" s="81">
        <v>34</v>
      </c>
      <c r="AA71" s="67">
        <v>0.14960000000000001</v>
      </c>
      <c r="AB71" s="67">
        <v>0.45219999999999999</v>
      </c>
      <c r="AC71" s="67">
        <v>1.2478</v>
      </c>
      <c r="AD71" s="67">
        <v>1.9278</v>
      </c>
      <c r="AE71" s="67">
        <v>11.3322</v>
      </c>
      <c r="AF71" s="67">
        <v>18.8904</v>
      </c>
      <c r="AG71" s="88"/>
      <c r="AH71" s="81">
        <v>34</v>
      </c>
      <c r="AI71" s="67">
        <v>3.7777777777777778E-2</v>
      </c>
      <c r="AJ71" s="67">
        <v>0.11333333333333333</v>
      </c>
      <c r="AK71" s="67">
        <v>0.31166666666666665</v>
      </c>
      <c r="AL71" s="67">
        <v>0.48166666666666669</v>
      </c>
      <c r="AM71" s="67">
        <v>2.8333333333333339</v>
      </c>
      <c r="AN71" s="67">
        <v>11.333333333333336</v>
      </c>
      <c r="AO71" s="67">
        <v>18.888888888888889</v>
      </c>
      <c r="AP71" s="72"/>
      <c r="AQ71" s="81">
        <v>34</v>
      </c>
      <c r="AR71" s="67">
        <v>2.1250000000000002E-2</v>
      </c>
      <c r="AS71" s="67">
        <v>6.3750000000000001E-2</v>
      </c>
      <c r="AT71" s="67">
        <v>0.17531250000000001</v>
      </c>
      <c r="AU71" s="67">
        <v>0.2709375</v>
      </c>
      <c r="AV71" s="67">
        <v>1.59375</v>
      </c>
      <c r="AW71" s="67">
        <v>6.375</v>
      </c>
      <c r="AX71" s="67">
        <v>10.625</v>
      </c>
      <c r="AY71" s="67">
        <v>14.875</v>
      </c>
      <c r="AZ71" s="71"/>
      <c r="BA71" s="81">
        <v>34</v>
      </c>
      <c r="BB71" s="70">
        <v>1.3600000000000001E-2</v>
      </c>
      <c r="BC71" s="70">
        <v>4.0800000000000003E-2</v>
      </c>
      <c r="BD71" s="70">
        <v>0.11220000000000001</v>
      </c>
      <c r="BE71" s="70">
        <v>0.1734</v>
      </c>
      <c r="BF71" s="70">
        <v>1.02</v>
      </c>
      <c r="BG71" s="70">
        <v>4.08</v>
      </c>
      <c r="BH71" s="70">
        <v>6.8</v>
      </c>
      <c r="BI71" s="70">
        <v>9.52</v>
      </c>
      <c r="BJ71" s="70">
        <v>12.24</v>
      </c>
      <c r="BK71" s="71"/>
    </row>
    <row r="72" spans="1:63" x14ac:dyDescent="0.25">
      <c r="A72" s="81">
        <v>34.5</v>
      </c>
      <c r="B72" s="79">
        <v>34.5</v>
      </c>
      <c r="C72" s="87"/>
      <c r="D72" s="81">
        <v>34.5</v>
      </c>
      <c r="E72" s="85">
        <v>8.625</v>
      </c>
      <c r="F72" s="76">
        <v>25.875</v>
      </c>
      <c r="G72" s="87"/>
      <c r="H72" s="81">
        <v>34.5</v>
      </c>
      <c r="I72" s="77">
        <v>2.8151999999999999</v>
      </c>
      <c r="J72" s="77">
        <v>8.4490499999999997</v>
      </c>
      <c r="K72" s="77">
        <v>23.235749999999999</v>
      </c>
      <c r="L72" s="87"/>
      <c r="M72" s="81">
        <v>34.5</v>
      </c>
      <c r="N72" s="74">
        <v>1.38</v>
      </c>
      <c r="O72" s="74">
        <v>4.1399999999999997</v>
      </c>
      <c r="P72" s="74">
        <v>11.385</v>
      </c>
      <c r="Q72" s="74">
        <v>17.594999999999999</v>
      </c>
      <c r="R72" s="87"/>
      <c r="S72" s="81">
        <v>34.5</v>
      </c>
      <c r="T72" s="74">
        <v>0.34499999999999997</v>
      </c>
      <c r="U72" s="74">
        <v>1.0349999999999999</v>
      </c>
      <c r="V72" s="74">
        <v>2.8462499999999999</v>
      </c>
      <c r="W72" s="74">
        <v>4.3987499999999997</v>
      </c>
      <c r="X72" s="74">
        <v>25.875</v>
      </c>
      <c r="Y72" s="88"/>
      <c r="Z72" s="81">
        <v>34.5</v>
      </c>
      <c r="AA72" s="67">
        <v>0.15179999999999999</v>
      </c>
      <c r="AB72" s="67">
        <v>0.45885000000000004</v>
      </c>
      <c r="AC72" s="67">
        <v>1.2661499999999999</v>
      </c>
      <c r="AD72" s="67">
        <v>1.9561500000000001</v>
      </c>
      <c r="AE72" s="67">
        <v>11.498849999999999</v>
      </c>
      <c r="AF72" s="67">
        <v>19.168200000000002</v>
      </c>
      <c r="AG72" s="88"/>
      <c r="AH72" s="81">
        <v>34.5</v>
      </c>
      <c r="AI72" s="67">
        <v>3.833333333333333E-2</v>
      </c>
      <c r="AJ72" s="67">
        <v>0.115</v>
      </c>
      <c r="AK72" s="67">
        <v>0.31624999999999998</v>
      </c>
      <c r="AL72" s="67">
        <v>0.48875000000000002</v>
      </c>
      <c r="AM72" s="67">
        <v>2.875</v>
      </c>
      <c r="AN72" s="67">
        <v>11.5</v>
      </c>
      <c r="AO72" s="67">
        <v>19.166666666666668</v>
      </c>
      <c r="AP72" s="72"/>
      <c r="AQ72" s="81">
        <v>34.5</v>
      </c>
      <c r="AR72" s="67">
        <v>2.1562499999999998E-2</v>
      </c>
      <c r="AS72" s="67">
        <v>6.4687499999999995E-2</v>
      </c>
      <c r="AT72" s="67">
        <v>0.177890625</v>
      </c>
      <c r="AU72" s="67">
        <v>0.27492187499999998</v>
      </c>
      <c r="AV72" s="67">
        <v>1.6171875</v>
      </c>
      <c r="AW72" s="67">
        <v>6.46875</v>
      </c>
      <c r="AX72" s="67">
        <v>10.78125</v>
      </c>
      <c r="AY72" s="67">
        <v>15.09375</v>
      </c>
      <c r="AZ72" s="71"/>
      <c r="BA72" s="81">
        <v>34.5</v>
      </c>
      <c r="BB72" s="70">
        <v>1.3800000000000002E-2</v>
      </c>
      <c r="BC72" s="70">
        <v>4.1399999999999999E-2</v>
      </c>
      <c r="BD72" s="70">
        <v>0.11384999999999999</v>
      </c>
      <c r="BE72" s="70">
        <v>0.17595</v>
      </c>
      <c r="BF72" s="70">
        <v>1.0349999999999999</v>
      </c>
      <c r="BG72" s="70">
        <v>4.1399999999999997</v>
      </c>
      <c r="BH72" s="70">
        <v>6.9</v>
      </c>
      <c r="BI72" s="70">
        <v>9.66</v>
      </c>
      <c r="BJ72" s="70">
        <v>12.42</v>
      </c>
      <c r="BK72" s="71"/>
    </row>
    <row r="73" spans="1:63" x14ac:dyDescent="0.25">
      <c r="A73" s="81">
        <v>35</v>
      </c>
      <c r="B73" s="79">
        <v>35</v>
      </c>
      <c r="C73" s="87"/>
      <c r="D73" s="81">
        <v>35</v>
      </c>
      <c r="E73" s="85">
        <v>8.75</v>
      </c>
      <c r="F73" s="76">
        <v>26.25</v>
      </c>
      <c r="G73" s="87"/>
      <c r="H73" s="81">
        <v>35</v>
      </c>
      <c r="I73" s="77">
        <v>2.8560000000000003</v>
      </c>
      <c r="J73" s="77">
        <v>8.5715000000000003</v>
      </c>
      <c r="K73" s="77">
        <v>23.572500000000002</v>
      </c>
      <c r="L73" s="87"/>
      <c r="M73" s="81">
        <v>35</v>
      </c>
      <c r="N73" s="74">
        <v>1.4</v>
      </c>
      <c r="O73" s="74">
        <v>4.2</v>
      </c>
      <c r="P73" s="74">
        <v>11.55</v>
      </c>
      <c r="Q73" s="74">
        <v>17.850000000000001</v>
      </c>
      <c r="R73" s="87"/>
      <c r="S73" s="81">
        <v>35</v>
      </c>
      <c r="T73" s="74">
        <v>0.35</v>
      </c>
      <c r="U73" s="74">
        <v>1.05</v>
      </c>
      <c r="V73" s="74">
        <v>2.8875000000000002</v>
      </c>
      <c r="W73" s="74">
        <v>4.4625000000000004</v>
      </c>
      <c r="X73" s="74">
        <v>26.25</v>
      </c>
      <c r="Y73" s="88"/>
      <c r="Z73" s="81">
        <v>35</v>
      </c>
      <c r="AA73" s="67">
        <v>0.154</v>
      </c>
      <c r="AB73" s="67">
        <v>0.46550000000000002</v>
      </c>
      <c r="AC73" s="67">
        <v>1.2845</v>
      </c>
      <c r="AD73" s="67">
        <v>1.9844999999999999</v>
      </c>
      <c r="AE73" s="67">
        <v>11.6655</v>
      </c>
      <c r="AF73" s="67">
        <v>19.446000000000002</v>
      </c>
      <c r="AG73" s="88"/>
      <c r="AH73" s="81">
        <v>35</v>
      </c>
      <c r="AI73" s="67">
        <v>3.888888888888889E-2</v>
      </c>
      <c r="AJ73" s="67">
        <v>0.11666666666666665</v>
      </c>
      <c r="AK73" s="67">
        <v>0.3208333333333333</v>
      </c>
      <c r="AL73" s="67">
        <v>0.49583333333333335</v>
      </c>
      <c r="AM73" s="67">
        <v>2.916666666666667</v>
      </c>
      <c r="AN73" s="67">
        <v>11.666666666666668</v>
      </c>
      <c r="AO73" s="67">
        <v>19.444444444444446</v>
      </c>
      <c r="AP73" s="72"/>
      <c r="AQ73" s="81">
        <v>35</v>
      </c>
      <c r="AR73" s="67">
        <v>2.1874999999999999E-2</v>
      </c>
      <c r="AS73" s="67">
        <v>6.5625000000000003E-2</v>
      </c>
      <c r="AT73" s="67">
        <v>0.18046875000000001</v>
      </c>
      <c r="AU73" s="67">
        <v>0.27890625000000002</v>
      </c>
      <c r="AV73" s="67">
        <v>1.640625</v>
      </c>
      <c r="AW73" s="67">
        <v>6.5625</v>
      </c>
      <c r="AX73" s="67">
        <v>10.9375</v>
      </c>
      <c r="AY73" s="67">
        <v>15.3125</v>
      </c>
      <c r="AZ73" s="71"/>
      <c r="BA73" s="81">
        <v>35</v>
      </c>
      <c r="BB73" s="70">
        <v>1.4000000000000002E-2</v>
      </c>
      <c r="BC73" s="70">
        <v>4.2000000000000003E-2</v>
      </c>
      <c r="BD73" s="70">
        <v>0.11550000000000001</v>
      </c>
      <c r="BE73" s="70">
        <v>0.17850000000000002</v>
      </c>
      <c r="BF73" s="70">
        <v>1.05</v>
      </c>
      <c r="BG73" s="70">
        <v>4.2</v>
      </c>
      <c r="BH73" s="70">
        <v>7</v>
      </c>
      <c r="BI73" s="70">
        <v>9.8000000000000007</v>
      </c>
      <c r="BJ73" s="70">
        <v>12.6</v>
      </c>
      <c r="BK73" s="71"/>
    </row>
    <row r="74" spans="1:63" x14ac:dyDescent="0.25">
      <c r="A74" s="81">
        <v>35.5</v>
      </c>
      <c r="B74" s="79">
        <v>35.5</v>
      </c>
      <c r="C74" s="87"/>
      <c r="D74" s="81">
        <v>35.5</v>
      </c>
      <c r="E74" s="85">
        <v>8.875</v>
      </c>
      <c r="F74" s="76">
        <v>26.625</v>
      </c>
      <c r="G74" s="87"/>
      <c r="H74" s="81">
        <v>35.5</v>
      </c>
      <c r="I74" s="77">
        <v>2.8968000000000003</v>
      </c>
      <c r="J74" s="77">
        <v>8.6939499999999992</v>
      </c>
      <c r="K74" s="77">
        <v>23.909249999999997</v>
      </c>
      <c r="L74" s="87"/>
      <c r="M74" s="81">
        <v>35.5</v>
      </c>
      <c r="N74" s="74">
        <v>1.42</v>
      </c>
      <c r="O74" s="74">
        <v>4.26</v>
      </c>
      <c r="P74" s="74">
        <v>11.715</v>
      </c>
      <c r="Q74" s="74">
        <v>18.105</v>
      </c>
      <c r="R74" s="87"/>
      <c r="S74" s="81">
        <v>35.5</v>
      </c>
      <c r="T74" s="74">
        <v>0.35499999999999998</v>
      </c>
      <c r="U74" s="74">
        <v>1.0649999999999999</v>
      </c>
      <c r="V74" s="74">
        <v>2.92875</v>
      </c>
      <c r="W74" s="74">
        <v>4.5262500000000001</v>
      </c>
      <c r="X74" s="74">
        <v>26.625</v>
      </c>
      <c r="Y74" s="88"/>
      <c r="Z74" s="81">
        <v>35.5</v>
      </c>
      <c r="AA74" s="67">
        <v>0.15620000000000001</v>
      </c>
      <c r="AB74" s="67">
        <v>0.47215000000000001</v>
      </c>
      <c r="AC74" s="67">
        <v>1.3028500000000001</v>
      </c>
      <c r="AD74" s="67">
        <v>2.0128499999999998</v>
      </c>
      <c r="AE74" s="67">
        <v>11.832149999999999</v>
      </c>
      <c r="AF74" s="67">
        <v>19.723800000000001</v>
      </c>
      <c r="AG74" s="88"/>
      <c r="AH74" s="81">
        <v>35.5</v>
      </c>
      <c r="AI74" s="67">
        <v>3.9444444444444442E-2</v>
      </c>
      <c r="AJ74" s="67">
        <v>0.11833333333333332</v>
      </c>
      <c r="AK74" s="67">
        <v>0.32541666666666663</v>
      </c>
      <c r="AL74" s="67">
        <v>0.50291666666666668</v>
      </c>
      <c r="AM74" s="67">
        <v>2.9583333333333339</v>
      </c>
      <c r="AN74" s="67">
        <v>11.833333333333336</v>
      </c>
      <c r="AO74" s="67">
        <v>19.722222222222221</v>
      </c>
      <c r="AP74" s="72"/>
      <c r="AQ74" s="81">
        <v>35.5</v>
      </c>
      <c r="AR74" s="67">
        <v>2.2187499999999999E-2</v>
      </c>
      <c r="AS74" s="67">
        <v>6.6562499999999997E-2</v>
      </c>
      <c r="AT74" s="67">
        <v>0.183046875</v>
      </c>
      <c r="AU74" s="67">
        <v>0.28289062500000001</v>
      </c>
      <c r="AV74" s="67">
        <v>1.6640625</v>
      </c>
      <c r="AW74" s="67">
        <v>6.65625</v>
      </c>
      <c r="AX74" s="67">
        <v>11.09375</v>
      </c>
      <c r="AY74" s="67">
        <v>15.53125</v>
      </c>
      <c r="AZ74" s="71"/>
      <c r="BA74" s="81">
        <v>35.5</v>
      </c>
      <c r="BB74" s="70">
        <v>1.4199999999999999E-2</v>
      </c>
      <c r="BC74" s="70">
        <v>4.2599999999999999E-2</v>
      </c>
      <c r="BD74" s="70">
        <v>0.11715</v>
      </c>
      <c r="BE74" s="70">
        <v>0.18105000000000002</v>
      </c>
      <c r="BF74" s="70">
        <v>1.0649999999999999</v>
      </c>
      <c r="BG74" s="70">
        <v>4.26</v>
      </c>
      <c r="BH74" s="70">
        <v>7.1</v>
      </c>
      <c r="BI74" s="70">
        <v>9.94</v>
      </c>
      <c r="BJ74" s="70">
        <v>12.78</v>
      </c>
      <c r="BK74" s="71"/>
    </row>
    <row r="75" spans="1:63" x14ac:dyDescent="0.25">
      <c r="A75" s="81">
        <v>36</v>
      </c>
      <c r="B75" s="79">
        <v>36</v>
      </c>
      <c r="C75" s="87"/>
      <c r="D75" s="81">
        <v>36</v>
      </c>
      <c r="E75" s="85">
        <v>9</v>
      </c>
      <c r="F75" s="76">
        <v>27</v>
      </c>
      <c r="G75" s="87"/>
      <c r="H75" s="81">
        <v>36</v>
      </c>
      <c r="I75" s="77">
        <v>2.9375999999999998</v>
      </c>
      <c r="J75" s="77">
        <v>8.8163999999999998</v>
      </c>
      <c r="K75" s="77">
        <v>24.245999999999999</v>
      </c>
      <c r="L75" s="87"/>
      <c r="M75" s="81">
        <v>36</v>
      </c>
      <c r="N75" s="74">
        <v>1.44</v>
      </c>
      <c r="O75" s="74">
        <v>4.32</v>
      </c>
      <c r="P75" s="74">
        <v>11.88</v>
      </c>
      <c r="Q75" s="74">
        <v>18.36</v>
      </c>
      <c r="R75" s="87"/>
      <c r="S75" s="81">
        <v>36</v>
      </c>
      <c r="T75" s="74">
        <v>0.36</v>
      </c>
      <c r="U75" s="74">
        <v>1.08</v>
      </c>
      <c r="V75" s="74">
        <v>2.97</v>
      </c>
      <c r="W75" s="74">
        <v>4.59</v>
      </c>
      <c r="X75" s="74">
        <v>27</v>
      </c>
      <c r="Y75" s="88"/>
      <c r="Z75" s="81">
        <v>36</v>
      </c>
      <c r="AA75" s="67">
        <v>0.15839999999999999</v>
      </c>
      <c r="AB75" s="67">
        <v>0.4788</v>
      </c>
      <c r="AC75" s="67">
        <v>1.3212000000000002</v>
      </c>
      <c r="AD75" s="67">
        <v>2.0411999999999999</v>
      </c>
      <c r="AE75" s="67">
        <v>11.998799999999999</v>
      </c>
      <c r="AF75" s="67">
        <v>20.0016</v>
      </c>
      <c r="AG75" s="88"/>
      <c r="AH75" s="81">
        <v>36</v>
      </c>
      <c r="AI75" s="67">
        <v>0.04</v>
      </c>
      <c r="AJ75" s="67">
        <v>0.12</v>
      </c>
      <c r="AK75" s="67">
        <v>0.33</v>
      </c>
      <c r="AL75" s="67">
        <v>0.51</v>
      </c>
      <c r="AM75" s="67">
        <v>3</v>
      </c>
      <c r="AN75" s="67">
        <v>12</v>
      </c>
      <c r="AO75" s="67">
        <v>20</v>
      </c>
      <c r="AP75" s="72"/>
      <c r="AQ75" s="81">
        <v>36</v>
      </c>
      <c r="AR75" s="67">
        <v>2.2499999999999999E-2</v>
      </c>
      <c r="AS75" s="67">
        <v>6.7500000000000004E-2</v>
      </c>
      <c r="AT75" s="67">
        <v>0.18562500000000001</v>
      </c>
      <c r="AU75" s="67">
        <v>0.28687499999999999</v>
      </c>
      <c r="AV75" s="67">
        <v>1.6875</v>
      </c>
      <c r="AW75" s="67">
        <v>6.75</v>
      </c>
      <c r="AX75" s="67">
        <v>11.25</v>
      </c>
      <c r="AY75" s="67">
        <v>15.75</v>
      </c>
      <c r="AZ75" s="71"/>
      <c r="BA75" s="81">
        <v>36</v>
      </c>
      <c r="BB75" s="70">
        <v>1.44E-2</v>
      </c>
      <c r="BC75" s="70">
        <v>4.3200000000000002E-2</v>
      </c>
      <c r="BD75" s="70">
        <v>0.1188</v>
      </c>
      <c r="BE75" s="70">
        <v>0.18359999999999999</v>
      </c>
      <c r="BF75" s="70">
        <v>1.08</v>
      </c>
      <c r="BG75" s="70">
        <v>4.32</v>
      </c>
      <c r="BH75" s="70">
        <v>7.2</v>
      </c>
      <c r="BI75" s="70">
        <v>10.08</v>
      </c>
      <c r="BJ75" s="70">
        <v>12.96</v>
      </c>
      <c r="BK75" s="71"/>
    </row>
    <row r="76" spans="1:63" x14ac:dyDescent="0.25">
      <c r="A76" s="81">
        <v>36.5</v>
      </c>
      <c r="B76" s="79">
        <v>36.5</v>
      </c>
      <c r="C76" s="87"/>
      <c r="D76" s="81">
        <v>36.5</v>
      </c>
      <c r="E76" s="85">
        <v>9.125</v>
      </c>
      <c r="F76" s="76">
        <v>27.375</v>
      </c>
      <c r="G76" s="87"/>
      <c r="H76" s="81">
        <v>36.5</v>
      </c>
      <c r="I76" s="77">
        <v>2.9784000000000002</v>
      </c>
      <c r="J76" s="77">
        <v>8.9388500000000004</v>
      </c>
      <c r="K76" s="77">
        <v>24.582749999999997</v>
      </c>
      <c r="L76" s="87"/>
      <c r="M76" s="81">
        <v>36.5</v>
      </c>
      <c r="N76" s="74">
        <v>1.46</v>
      </c>
      <c r="O76" s="74">
        <v>4.38</v>
      </c>
      <c r="P76" s="74">
        <v>12.045</v>
      </c>
      <c r="Q76" s="74">
        <v>18.614999999999998</v>
      </c>
      <c r="R76" s="87"/>
      <c r="S76" s="81">
        <v>36.5</v>
      </c>
      <c r="T76" s="74">
        <v>0.36499999999999999</v>
      </c>
      <c r="U76" s="74">
        <v>1.095</v>
      </c>
      <c r="V76" s="74">
        <v>3.01125</v>
      </c>
      <c r="W76" s="74">
        <v>4.6537499999999996</v>
      </c>
      <c r="X76" s="74">
        <v>27.375</v>
      </c>
      <c r="Y76" s="88"/>
      <c r="Z76" s="81">
        <v>36.5</v>
      </c>
      <c r="AA76" s="67">
        <v>0.16059999999999999</v>
      </c>
      <c r="AB76" s="67">
        <v>0.48544999999999999</v>
      </c>
      <c r="AC76" s="67">
        <v>1.3395499999999998</v>
      </c>
      <c r="AD76" s="67">
        <v>2.06955</v>
      </c>
      <c r="AE76" s="67">
        <v>12.165449999999998</v>
      </c>
      <c r="AF76" s="67">
        <v>20.279399999999999</v>
      </c>
      <c r="AG76" s="88"/>
      <c r="AH76" s="81">
        <v>36.5</v>
      </c>
      <c r="AI76" s="67">
        <v>4.0555555555555553E-2</v>
      </c>
      <c r="AJ76" s="67">
        <v>0.12166666666666666</v>
      </c>
      <c r="AK76" s="67">
        <v>0.33458333333333329</v>
      </c>
      <c r="AL76" s="67">
        <v>0.51708333333333334</v>
      </c>
      <c r="AM76" s="67">
        <v>3.041666666666667</v>
      </c>
      <c r="AN76" s="67">
        <v>12.166666666666668</v>
      </c>
      <c r="AO76" s="67">
        <v>20.277777777777779</v>
      </c>
      <c r="AP76" s="72"/>
      <c r="AQ76" s="81">
        <v>36.5</v>
      </c>
      <c r="AR76" s="67">
        <v>2.2812499999999999E-2</v>
      </c>
      <c r="AS76" s="67">
        <v>6.8437499999999998E-2</v>
      </c>
      <c r="AT76" s="67">
        <v>0.188203125</v>
      </c>
      <c r="AU76" s="67">
        <v>0.29085937499999998</v>
      </c>
      <c r="AV76" s="67">
        <v>1.7109375</v>
      </c>
      <c r="AW76" s="67">
        <v>6.84375</v>
      </c>
      <c r="AX76" s="67">
        <v>11.40625</v>
      </c>
      <c r="AY76" s="67">
        <v>15.96875</v>
      </c>
      <c r="AZ76" s="71"/>
      <c r="BA76" s="81">
        <v>36.5</v>
      </c>
      <c r="BB76" s="70">
        <v>1.46E-2</v>
      </c>
      <c r="BC76" s="70">
        <v>4.3799999999999999E-2</v>
      </c>
      <c r="BD76" s="70">
        <v>0.12045</v>
      </c>
      <c r="BE76" s="70">
        <v>0.18615000000000001</v>
      </c>
      <c r="BF76" s="70">
        <v>1.095</v>
      </c>
      <c r="BG76" s="70">
        <v>4.38</v>
      </c>
      <c r="BH76" s="70">
        <v>7.3</v>
      </c>
      <c r="BI76" s="70">
        <v>10.220000000000001</v>
      </c>
      <c r="BJ76" s="70">
        <v>13.14</v>
      </c>
      <c r="BK76" s="71"/>
    </row>
    <row r="77" spans="1:63" x14ac:dyDescent="0.25">
      <c r="A77" s="81">
        <v>37</v>
      </c>
      <c r="B77" s="79">
        <v>37</v>
      </c>
      <c r="C77" s="87"/>
      <c r="D77" s="81">
        <v>37</v>
      </c>
      <c r="E77" s="85">
        <v>9.25</v>
      </c>
      <c r="F77" s="76">
        <v>27.75</v>
      </c>
      <c r="G77" s="87"/>
      <c r="H77" s="81">
        <v>37</v>
      </c>
      <c r="I77" s="77">
        <v>3.0192000000000001</v>
      </c>
      <c r="J77" s="77">
        <v>9.0612999999999992</v>
      </c>
      <c r="K77" s="77">
        <v>24.919499999999999</v>
      </c>
      <c r="L77" s="87"/>
      <c r="M77" s="81">
        <v>37</v>
      </c>
      <c r="N77" s="74">
        <v>1.48</v>
      </c>
      <c r="O77" s="74">
        <v>4.4400000000000004</v>
      </c>
      <c r="P77" s="74">
        <v>12.21</v>
      </c>
      <c r="Q77" s="74">
        <v>18.87</v>
      </c>
      <c r="R77" s="87"/>
      <c r="S77" s="81">
        <v>37</v>
      </c>
      <c r="T77" s="74">
        <v>0.37</v>
      </c>
      <c r="U77" s="74">
        <v>1.1100000000000001</v>
      </c>
      <c r="V77" s="74">
        <v>3.0525000000000002</v>
      </c>
      <c r="W77" s="74">
        <v>4.7175000000000002</v>
      </c>
      <c r="X77" s="74">
        <v>27.75</v>
      </c>
      <c r="Y77" s="88"/>
      <c r="Z77" s="81">
        <v>37</v>
      </c>
      <c r="AA77" s="67">
        <v>0.1628</v>
      </c>
      <c r="AB77" s="67">
        <v>0.49209999999999998</v>
      </c>
      <c r="AC77" s="67">
        <v>1.3578999999999999</v>
      </c>
      <c r="AD77" s="67">
        <v>2.0979000000000001</v>
      </c>
      <c r="AE77" s="67">
        <v>12.332100000000001</v>
      </c>
      <c r="AF77" s="67">
        <v>20.557200000000002</v>
      </c>
      <c r="AG77" s="88"/>
      <c r="AH77" s="81">
        <v>37</v>
      </c>
      <c r="AI77" s="67">
        <v>4.1111111111111105E-2</v>
      </c>
      <c r="AJ77" s="67">
        <v>0.12333333333333332</v>
      </c>
      <c r="AK77" s="67">
        <v>0.33916666666666662</v>
      </c>
      <c r="AL77" s="67">
        <v>0.52416666666666667</v>
      </c>
      <c r="AM77" s="67">
        <v>3.0833333333333339</v>
      </c>
      <c r="AN77" s="67">
        <v>12.333333333333336</v>
      </c>
      <c r="AO77" s="67">
        <v>20.555555555555557</v>
      </c>
      <c r="AP77" s="72"/>
      <c r="AQ77" s="81">
        <v>37</v>
      </c>
      <c r="AR77" s="67">
        <v>2.3125E-2</v>
      </c>
      <c r="AS77" s="67">
        <v>6.9375000000000006E-2</v>
      </c>
      <c r="AT77" s="67">
        <v>0.19078125000000001</v>
      </c>
      <c r="AU77" s="67">
        <v>0.29484375000000002</v>
      </c>
      <c r="AV77" s="67">
        <v>1.734375</v>
      </c>
      <c r="AW77" s="67">
        <v>6.9375</v>
      </c>
      <c r="AX77" s="67">
        <v>11.5625</v>
      </c>
      <c r="AY77" s="67">
        <v>16.1875</v>
      </c>
      <c r="AZ77" s="71"/>
      <c r="BA77" s="81">
        <v>37</v>
      </c>
      <c r="BB77" s="70">
        <v>1.4800000000000001E-2</v>
      </c>
      <c r="BC77" s="70">
        <v>4.4399999999999995E-2</v>
      </c>
      <c r="BD77" s="70">
        <v>0.12210000000000001</v>
      </c>
      <c r="BE77" s="70">
        <v>0.18870000000000001</v>
      </c>
      <c r="BF77" s="70">
        <v>1.1100000000000001</v>
      </c>
      <c r="BG77" s="70">
        <v>4.4400000000000004</v>
      </c>
      <c r="BH77" s="70">
        <v>7.4</v>
      </c>
      <c r="BI77" s="70">
        <v>10.36</v>
      </c>
      <c r="BJ77" s="70">
        <v>13.32</v>
      </c>
      <c r="BK77" s="71"/>
    </row>
    <row r="78" spans="1:63" x14ac:dyDescent="0.25">
      <c r="A78" s="81">
        <v>37.5</v>
      </c>
      <c r="B78" s="79">
        <v>37.5</v>
      </c>
      <c r="C78" s="87"/>
      <c r="D78" s="81">
        <v>37.5</v>
      </c>
      <c r="E78" s="85">
        <v>9.375</v>
      </c>
      <c r="F78" s="76">
        <v>28.125</v>
      </c>
      <c r="G78" s="87"/>
      <c r="H78" s="81">
        <v>37.5</v>
      </c>
      <c r="I78" s="77">
        <v>3.06</v>
      </c>
      <c r="J78" s="77">
        <v>9.1837499999999981</v>
      </c>
      <c r="K78" s="77">
        <v>25.256250000000001</v>
      </c>
      <c r="L78" s="87"/>
      <c r="M78" s="81">
        <v>37.5</v>
      </c>
      <c r="N78" s="74">
        <v>1.5</v>
      </c>
      <c r="O78" s="74">
        <v>4.5</v>
      </c>
      <c r="P78" s="74">
        <v>12.375</v>
      </c>
      <c r="Q78" s="74">
        <v>19.125</v>
      </c>
      <c r="R78" s="87"/>
      <c r="S78" s="81">
        <v>37.5</v>
      </c>
      <c r="T78" s="74">
        <v>0.375</v>
      </c>
      <c r="U78" s="74">
        <v>1.125</v>
      </c>
      <c r="V78" s="74">
        <v>3.09375</v>
      </c>
      <c r="W78" s="74">
        <v>4.78125</v>
      </c>
      <c r="X78" s="74">
        <v>28.125</v>
      </c>
      <c r="Y78" s="88"/>
      <c r="Z78" s="81">
        <v>37.5</v>
      </c>
      <c r="AA78" s="67">
        <v>0.16500000000000001</v>
      </c>
      <c r="AB78" s="67">
        <v>0.49875000000000003</v>
      </c>
      <c r="AC78" s="67">
        <v>1.37625</v>
      </c>
      <c r="AD78" s="67">
        <v>2.1262500000000002</v>
      </c>
      <c r="AE78" s="67">
        <v>12.498749999999999</v>
      </c>
      <c r="AF78" s="67">
        <v>20.835000000000001</v>
      </c>
      <c r="AG78" s="88"/>
      <c r="AH78" s="81">
        <v>37.5</v>
      </c>
      <c r="AI78" s="67">
        <v>4.1666666666666657E-2</v>
      </c>
      <c r="AJ78" s="67">
        <v>0.125</v>
      </c>
      <c r="AK78" s="67">
        <v>0.34375</v>
      </c>
      <c r="AL78" s="67">
        <v>0.53125</v>
      </c>
      <c r="AM78" s="67">
        <v>3.125</v>
      </c>
      <c r="AN78" s="67">
        <v>12.5</v>
      </c>
      <c r="AO78" s="67">
        <v>20.833333333333336</v>
      </c>
      <c r="AP78" s="72"/>
      <c r="AQ78" s="81">
        <v>37.5</v>
      </c>
      <c r="AR78" s="67">
        <v>2.34375E-2</v>
      </c>
      <c r="AS78" s="67">
        <v>7.03125E-2</v>
      </c>
      <c r="AT78" s="67">
        <v>0.193359375</v>
      </c>
      <c r="AU78" s="67">
        <v>0.298828125</v>
      </c>
      <c r="AV78" s="67">
        <v>1.7578125</v>
      </c>
      <c r="AW78" s="67">
        <v>7.03125</v>
      </c>
      <c r="AX78" s="67">
        <v>11.71875</v>
      </c>
      <c r="AY78" s="67">
        <v>16.40625</v>
      </c>
      <c r="AZ78" s="71"/>
      <c r="BA78" s="81">
        <v>37.5</v>
      </c>
      <c r="BB78" s="70">
        <v>1.4999999999999999E-2</v>
      </c>
      <c r="BC78" s="70">
        <v>4.4999999999999998E-2</v>
      </c>
      <c r="BD78" s="70">
        <v>0.12375</v>
      </c>
      <c r="BE78" s="70">
        <v>0.19125</v>
      </c>
      <c r="BF78" s="70">
        <v>1.125</v>
      </c>
      <c r="BG78" s="70">
        <v>4.5</v>
      </c>
      <c r="BH78" s="70">
        <v>7.5</v>
      </c>
      <c r="BI78" s="70">
        <v>10.5</v>
      </c>
      <c r="BJ78" s="70">
        <v>13.5</v>
      </c>
      <c r="BK78" s="71"/>
    </row>
    <row r="79" spans="1:63" x14ac:dyDescent="0.25">
      <c r="A79" s="81">
        <v>38</v>
      </c>
      <c r="B79" s="79">
        <v>38</v>
      </c>
      <c r="C79" s="87"/>
      <c r="D79" s="81">
        <v>38</v>
      </c>
      <c r="E79" s="85">
        <v>9.5</v>
      </c>
      <c r="F79" s="76">
        <v>28.5</v>
      </c>
      <c r="G79" s="87"/>
      <c r="H79" s="81">
        <v>38</v>
      </c>
      <c r="I79" s="77">
        <v>3.1008</v>
      </c>
      <c r="J79" s="77">
        <v>9.3061999999999987</v>
      </c>
      <c r="K79" s="77">
        <v>25.592999999999996</v>
      </c>
      <c r="L79" s="87"/>
      <c r="M79" s="81">
        <v>38</v>
      </c>
      <c r="N79" s="74">
        <v>1.52</v>
      </c>
      <c r="O79" s="74">
        <v>4.5599999999999996</v>
      </c>
      <c r="P79" s="74">
        <v>12.54</v>
      </c>
      <c r="Q79" s="74">
        <v>19.38</v>
      </c>
      <c r="R79" s="87"/>
      <c r="S79" s="81">
        <v>38</v>
      </c>
      <c r="T79" s="74">
        <v>0.38</v>
      </c>
      <c r="U79" s="74">
        <v>1.1399999999999999</v>
      </c>
      <c r="V79" s="74">
        <v>3.1349999999999998</v>
      </c>
      <c r="W79" s="74">
        <v>4.8449999999999998</v>
      </c>
      <c r="X79" s="74">
        <v>28.5</v>
      </c>
      <c r="Y79" s="88"/>
      <c r="Z79" s="81">
        <v>38</v>
      </c>
      <c r="AA79" s="67">
        <v>0.16719999999999999</v>
      </c>
      <c r="AB79" s="67">
        <v>0.50540000000000007</v>
      </c>
      <c r="AC79" s="67">
        <v>1.3946000000000001</v>
      </c>
      <c r="AD79" s="67">
        <v>2.1546000000000003</v>
      </c>
      <c r="AE79" s="67">
        <v>12.6654</v>
      </c>
      <c r="AF79" s="67">
        <v>21.112800000000004</v>
      </c>
      <c r="AG79" s="88"/>
      <c r="AH79" s="81">
        <v>38</v>
      </c>
      <c r="AI79" s="67">
        <v>4.2222222222222223E-2</v>
      </c>
      <c r="AJ79" s="67">
        <v>0.12666666666666665</v>
      </c>
      <c r="AK79" s="67">
        <v>0.34833333333333327</v>
      </c>
      <c r="AL79" s="67">
        <v>0.53833333333333333</v>
      </c>
      <c r="AM79" s="67">
        <v>3.166666666666667</v>
      </c>
      <c r="AN79" s="67">
        <v>12.666666666666668</v>
      </c>
      <c r="AO79" s="67">
        <v>21.111111111111114</v>
      </c>
      <c r="AP79" s="72"/>
      <c r="AQ79" s="81">
        <v>38</v>
      </c>
      <c r="AR79" s="67">
        <v>2.375E-2</v>
      </c>
      <c r="AS79" s="67">
        <v>7.1249999999999994E-2</v>
      </c>
      <c r="AT79" s="67">
        <v>0.19593749999999999</v>
      </c>
      <c r="AU79" s="67">
        <v>0.30281249999999998</v>
      </c>
      <c r="AV79" s="67">
        <v>1.78125</v>
      </c>
      <c r="AW79" s="67">
        <v>7.125</v>
      </c>
      <c r="AX79" s="67">
        <v>11.875</v>
      </c>
      <c r="AY79" s="67">
        <v>16.625</v>
      </c>
      <c r="AZ79" s="71"/>
      <c r="BA79" s="81">
        <v>38</v>
      </c>
      <c r="BB79" s="70">
        <v>1.52E-2</v>
      </c>
      <c r="BC79" s="70">
        <v>4.5599999999999995E-2</v>
      </c>
      <c r="BD79" s="70">
        <v>0.12540000000000001</v>
      </c>
      <c r="BE79" s="70">
        <v>0.1938</v>
      </c>
      <c r="BF79" s="70">
        <v>1.1399999999999999</v>
      </c>
      <c r="BG79" s="70">
        <v>4.5599999999999996</v>
      </c>
      <c r="BH79" s="70">
        <v>7.6</v>
      </c>
      <c r="BI79" s="70">
        <v>10.64</v>
      </c>
      <c r="BJ79" s="70">
        <v>13.68</v>
      </c>
      <c r="BK79" s="71"/>
    </row>
    <row r="80" spans="1:63" x14ac:dyDescent="0.25">
      <c r="A80" s="81">
        <v>38.5</v>
      </c>
      <c r="B80" s="79">
        <v>38.5</v>
      </c>
      <c r="C80" s="87"/>
      <c r="D80" s="81">
        <v>38.5</v>
      </c>
      <c r="E80" s="85">
        <v>9.625</v>
      </c>
      <c r="F80" s="76">
        <v>28.875</v>
      </c>
      <c r="G80" s="87"/>
      <c r="H80" s="81">
        <v>38.5</v>
      </c>
      <c r="I80" s="77">
        <v>3.1416000000000004</v>
      </c>
      <c r="J80" s="77">
        <v>9.4286499999999993</v>
      </c>
      <c r="K80" s="77">
        <v>25.929749999999999</v>
      </c>
      <c r="L80" s="87"/>
      <c r="M80" s="81">
        <v>38.5</v>
      </c>
      <c r="N80" s="74">
        <v>1.54</v>
      </c>
      <c r="O80" s="74">
        <v>4.62</v>
      </c>
      <c r="P80" s="74">
        <v>12.705</v>
      </c>
      <c r="Q80" s="74">
        <v>19.635000000000002</v>
      </c>
      <c r="R80" s="87"/>
      <c r="S80" s="81">
        <v>38.5</v>
      </c>
      <c r="T80" s="74">
        <v>0.38500000000000001</v>
      </c>
      <c r="U80" s="74">
        <v>1.155</v>
      </c>
      <c r="V80" s="74">
        <v>3.17625</v>
      </c>
      <c r="W80" s="74">
        <v>4.9087500000000004</v>
      </c>
      <c r="X80" s="74">
        <v>28.875</v>
      </c>
      <c r="Y80" s="88"/>
      <c r="Z80" s="81">
        <v>38.5</v>
      </c>
      <c r="AA80" s="67">
        <v>0.16940000000000002</v>
      </c>
      <c r="AB80" s="67">
        <v>0.51205000000000001</v>
      </c>
      <c r="AC80" s="67">
        <v>1.4129499999999999</v>
      </c>
      <c r="AD80" s="67">
        <v>2.1829499999999999</v>
      </c>
      <c r="AE80" s="67">
        <v>12.832049999999999</v>
      </c>
      <c r="AF80" s="67">
        <v>21.390599999999999</v>
      </c>
      <c r="AG80" s="88"/>
      <c r="AH80" s="81">
        <v>38.5</v>
      </c>
      <c r="AI80" s="67">
        <v>4.2777777777777776E-2</v>
      </c>
      <c r="AJ80" s="67">
        <v>0.12833333333333333</v>
      </c>
      <c r="AK80" s="67">
        <v>0.35291666666666666</v>
      </c>
      <c r="AL80" s="67">
        <v>0.54541666666666666</v>
      </c>
      <c r="AM80" s="67">
        <v>3.2083333333333339</v>
      </c>
      <c r="AN80" s="67">
        <v>12.833333333333336</v>
      </c>
      <c r="AO80" s="67">
        <v>21.388888888888893</v>
      </c>
      <c r="AP80" s="72"/>
      <c r="AQ80" s="81">
        <v>38.5</v>
      </c>
      <c r="AR80" s="67">
        <v>2.4062500000000001E-2</v>
      </c>
      <c r="AS80" s="67">
        <v>7.2187500000000002E-2</v>
      </c>
      <c r="AT80" s="67">
        <v>0.198515625</v>
      </c>
      <c r="AU80" s="67">
        <v>0.30679687500000002</v>
      </c>
      <c r="AV80" s="67">
        <v>1.8046875</v>
      </c>
      <c r="AW80" s="67">
        <v>7.21875</v>
      </c>
      <c r="AX80" s="67">
        <v>12.03125</v>
      </c>
      <c r="AY80" s="67">
        <v>16.84375</v>
      </c>
      <c r="AZ80" s="71"/>
      <c r="BA80" s="81">
        <v>38.5</v>
      </c>
      <c r="BB80" s="70">
        <v>1.54E-2</v>
      </c>
      <c r="BC80" s="70">
        <v>4.6199999999999998E-2</v>
      </c>
      <c r="BD80" s="70">
        <v>0.12705</v>
      </c>
      <c r="BE80" s="70">
        <v>0.19635000000000002</v>
      </c>
      <c r="BF80" s="70">
        <v>1.155</v>
      </c>
      <c r="BG80" s="70">
        <v>4.62</v>
      </c>
      <c r="BH80" s="70">
        <v>7.7</v>
      </c>
      <c r="BI80" s="70">
        <v>10.78</v>
      </c>
      <c r="BJ80" s="70">
        <v>13.86</v>
      </c>
      <c r="BK80" s="71"/>
    </row>
    <row r="81" spans="1:63" x14ac:dyDescent="0.25">
      <c r="A81" s="81">
        <v>39</v>
      </c>
      <c r="B81" s="79">
        <v>39</v>
      </c>
      <c r="C81" s="87"/>
      <c r="D81" s="81">
        <v>39</v>
      </c>
      <c r="E81" s="85">
        <v>9.75</v>
      </c>
      <c r="F81" s="76">
        <v>29.25</v>
      </c>
      <c r="G81" s="87"/>
      <c r="H81" s="81">
        <v>39</v>
      </c>
      <c r="I81" s="77">
        <v>3.1823999999999999</v>
      </c>
      <c r="J81" s="77">
        <v>9.5510999999999981</v>
      </c>
      <c r="K81" s="77">
        <v>26.266499999999997</v>
      </c>
      <c r="L81" s="87"/>
      <c r="M81" s="81">
        <v>39</v>
      </c>
      <c r="N81" s="74">
        <v>1.56</v>
      </c>
      <c r="O81" s="74">
        <v>4.68</v>
      </c>
      <c r="P81" s="74">
        <v>12.87</v>
      </c>
      <c r="Q81" s="74">
        <v>19.89</v>
      </c>
      <c r="R81" s="87"/>
      <c r="S81" s="81">
        <v>39</v>
      </c>
      <c r="T81" s="74">
        <v>0.39</v>
      </c>
      <c r="U81" s="74">
        <v>1.17</v>
      </c>
      <c r="V81" s="74">
        <v>3.2174999999999998</v>
      </c>
      <c r="W81" s="74">
        <v>4.9725000000000001</v>
      </c>
      <c r="X81" s="74">
        <v>29.25</v>
      </c>
      <c r="Y81" s="88"/>
      <c r="Z81" s="81">
        <v>39</v>
      </c>
      <c r="AA81" s="67">
        <v>0.1716</v>
      </c>
      <c r="AB81" s="67">
        <v>0.51870000000000005</v>
      </c>
      <c r="AC81" s="67">
        <v>1.4313</v>
      </c>
      <c r="AD81" s="67">
        <v>2.2113</v>
      </c>
      <c r="AE81" s="67">
        <v>12.998699999999999</v>
      </c>
      <c r="AF81" s="67">
        <v>21.668400000000002</v>
      </c>
      <c r="AG81" s="88"/>
      <c r="AH81" s="81">
        <v>39</v>
      </c>
      <c r="AI81" s="67">
        <v>4.3333333333333328E-2</v>
      </c>
      <c r="AJ81" s="67">
        <v>0.13</v>
      </c>
      <c r="AK81" s="67">
        <v>0.35749999999999998</v>
      </c>
      <c r="AL81" s="67">
        <v>0.55249999999999999</v>
      </c>
      <c r="AM81" s="67">
        <v>3.25</v>
      </c>
      <c r="AN81" s="67">
        <v>13</v>
      </c>
      <c r="AO81" s="67">
        <v>21.666666666666664</v>
      </c>
      <c r="AP81" s="72"/>
      <c r="AQ81" s="81">
        <v>39</v>
      </c>
      <c r="AR81" s="67">
        <v>2.4375000000000001E-2</v>
      </c>
      <c r="AS81" s="67">
        <v>7.3124999999999996E-2</v>
      </c>
      <c r="AT81" s="67">
        <v>0.20109374999999999</v>
      </c>
      <c r="AU81" s="67">
        <v>0.31078125000000001</v>
      </c>
      <c r="AV81" s="67">
        <v>1.828125</v>
      </c>
      <c r="AW81" s="67">
        <v>7.3125</v>
      </c>
      <c r="AX81" s="67">
        <v>12.1875</v>
      </c>
      <c r="AY81" s="67">
        <v>17.0625</v>
      </c>
      <c r="AZ81" s="71"/>
      <c r="BA81" s="81">
        <v>39</v>
      </c>
      <c r="BB81" s="70">
        <v>1.5600000000000001E-2</v>
      </c>
      <c r="BC81" s="70">
        <v>4.6799999999999994E-2</v>
      </c>
      <c r="BD81" s="70">
        <v>0.12870000000000001</v>
      </c>
      <c r="BE81" s="70">
        <v>0.19889999999999999</v>
      </c>
      <c r="BF81" s="70">
        <v>1.17</v>
      </c>
      <c r="BG81" s="70">
        <v>4.68</v>
      </c>
      <c r="BH81" s="70">
        <v>7.8</v>
      </c>
      <c r="BI81" s="70">
        <v>10.92</v>
      </c>
      <c r="BJ81" s="70">
        <v>14.04</v>
      </c>
      <c r="BK81" s="71"/>
    </row>
    <row r="82" spans="1:63" x14ac:dyDescent="0.25">
      <c r="A82" s="81">
        <v>39.5</v>
      </c>
      <c r="B82" s="79">
        <v>39.5</v>
      </c>
      <c r="C82" s="87"/>
      <c r="D82" s="81">
        <v>39.5</v>
      </c>
      <c r="E82" s="85">
        <v>9.875</v>
      </c>
      <c r="F82" s="76">
        <v>29.625</v>
      </c>
      <c r="G82" s="87"/>
      <c r="H82" s="81">
        <v>39.5</v>
      </c>
      <c r="I82" s="77">
        <v>3.2231999999999998</v>
      </c>
      <c r="J82" s="77">
        <v>9.6735499999999988</v>
      </c>
      <c r="K82" s="77">
        <v>26.603249999999999</v>
      </c>
      <c r="L82" s="87"/>
      <c r="M82" s="81">
        <v>39.5</v>
      </c>
      <c r="N82" s="74">
        <v>1.58</v>
      </c>
      <c r="O82" s="74">
        <v>4.74</v>
      </c>
      <c r="P82" s="74">
        <v>13.035</v>
      </c>
      <c r="Q82" s="74">
        <v>20.145</v>
      </c>
      <c r="R82" s="87"/>
      <c r="S82" s="81">
        <v>39.5</v>
      </c>
      <c r="T82" s="74">
        <v>0.39500000000000002</v>
      </c>
      <c r="U82" s="74">
        <v>1.1850000000000001</v>
      </c>
      <c r="V82" s="74">
        <v>3.25875</v>
      </c>
      <c r="W82" s="74">
        <v>5.0362499999999999</v>
      </c>
      <c r="X82" s="74">
        <v>29.625</v>
      </c>
      <c r="Y82" s="88"/>
      <c r="Z82" s="81">
        <v>39.5</v>
      </c>
      <c r="AA82" s="67">
        <v>0.17379999999999998</v>
      </c>
      <c r="AB82" s="67">
        <v>0.52534999999999998</v>
      </c>
      <c r="AC82" s="67">
        <v>1.4496500000000001</v>
      </c>
      <c r="AD82" s="67">
        <v>2.2396500000000001</v>
      </c>
      <c r="AE82" s="67">
        <v>13.165349999999998</v>
      </c>
      <c r="AF82" s="67">
        <v>21.946199999999997</v>
      </c>
      <c r="AG82" s="88"/>
      <c r="AH82" s="81">
        <v>39.5</v>
      </c>
      <c r="AI82" s="67">
        <v>4.3888888888888887E-2</v>
      </c>
      <c r="AJ82" s="67">
        <v>0.13166666666666665</v>
      </c>
      <c r="AK82" s="67">
        <v>0.36208333333333331</v>
      </c>
      <c r="AL82" s="67">
        <v>0.55958333333333332</v>
      </c>
      <c r="AM82" s="67">
        <v>3.291666666666667</v>
      </c>
      <c r="AN82" s="67">
        <v>13.166666666666668</v>
      </c>
      <c r="AO82" s="67">
        <v>21.944444444444443</v>
      </c>
      <c r="AP82" s="72"/>
      <c r="AQ82" s="81">
        <v>39.5</v>
      </c>
      <c r="AR82" s="67">
        <v>2.4687500000000001E-2</v>
      </c>
      <c r="AS82" s="67">
        <v>7.4062500000000003E-2</v>
      </c>
      <c r="AT82" s="67">
        <v>0.203671875</v>
      </c>
      <c r="AU82" s="67">
        <v>0.31476562499999999</v>
      </c>
      <c r="AV82" s="67">
        <v>1.8515625</v>
      </c>
      <c r="AW82" s="67">
        <v>7.40625</v>
      </c>
      <c r="AX82" s="67">
        <v>12.34375</v>
      </c>
      <c r="AY82" s="67">
        <v>17.28125</v>
      </c>
      <c r="AZ82" s="71"/>
      <c r="BA82" s="81">
        <v>39.5</v>
      </c>
      <c r="BB82" s="70">
        <v>1.5800000000000002E-2</v>
      </c>
      <c r="BC82" s="70">
        <v>4.7400000000000005E-2</v>
      </c>
      <c r="BD82" s="70">
        <v>0.13034999999999999</v>
      </c>
      <c r="BE82" s="70">
        <v>0.20144999999999999</v>
      </c>
      <c r="BF82" s="70">
        <v>1.1850000000000001</v>
      </c>
      <c r="BG82" s="70">
        <v>4.74</v>
      </c>
      <c r="BH82" s="70">
        <v>7.9</v>
      </c>
      <c r="BI82" s="70">
        <v>11.06</v>
      </c>
      <c r="BJ82" s="70">
        <v>14.22</v>
      </c>
      <c r="BK82" s="71"/>
    </row>
    <row r="83" spans="1:63" x14ac:dyDescent="0.25">
      <c r="A83" s="81">
        <v>40</v>
      </c>
      <c r="B83" s="79">
        <v>40</v>
      </c>
      <c r="C83" s="87"/>
      <c r="D83" s="81">
        <v>40</v>
      </c>
      <c r="E83" s="85">
        <v>10</v>
      </c>
      <c r="F83" s="76">
        <v>30</v>
      </c>
      <c r="G83" s="87"/>
      <c r="H83" s="81">
        <v>40</v>
      </c>
      <c r="I83" s="77">
        <v>3.2639999999999998</v>
      </c>
      <c r="J83" s="77">
        <v>9.7959999999999994</v>
      </c>
      <c r="K83" s="77">
        <v>26.94</v>
      </c>
      <c r="L83" s="87"/>
      <c r="M83" s="81">
        <v>40</v>
      </c>
      <c r="N83" s="74">
        <v>1.6</v>
      </c>
      <c r="O83" s="74">
        <v>4.8</v>
      </c>
      <c r="P83" s="74">
        <v>13.2</v>
      </c>
      <c r="Q83" s="74">
        <v>20.399999999999999</v>
      </c>
      <c r="R83" s="87"/>
      <c r="S83" s="81">
        <v>40</v>
      </c>
      <c r="T83" s="74">
        <v>0.4</v>
      </c>
      <c r="U83" s="74">
        <v>1.2</v>
      </c>
      <c r="V83" s="74">
        <v>3.3</v>
      </c>
      <c r="W83" s="74">
        <v>5.0999999999999996</v>
      </c>
      <c r="X83" s="74">
        <v>30</v>
      </c>
      <c r="Y83" s="88"/>
      <c r="Z83" s="81">
        <v>40</v>
      </c>
      <c r="AA83" s="67">
        <v>0.17600000000000002</v>
      </c>
      <c r="AB83" s="67">
        <v>0.53200000000000003</v>
      </c>
      <c r="AC83" s="67">
        <v>1.4680000000000002</v>
      </c>
      <c r="AD83" s="67">
        <v>2.2680000000000002</v>
      </c>
      <c r="AE83" s="67">
        <v>13.331999999999999</v>
      </c>
      <c r="AF83" s="67">
        <v>22.224</v>
      </c>
      <c r="AG83" s="88"/>
      <c r="AH83" s="81">
        <v>40</v>
      </c>
      <c r="AI83" s="67">
        <v>4.4444444444444446E-2</v>
      </c>
      <c r="AJ83" s="67">
        <v>0.13333333333333333</v>
      </c>
      <c r="AK83" s="67">
        <v>0.36666666666666664</v>
      </c>
      <c r="AL83" s="67">
        <v>0.56666666666666676</v>
      </c>
      <c r="AM83" s="67">
        <v>3.3333333333333339</v>
      </c>
      <c r="AN83" s="67">
        <v>13.333333333333336</v>
      </c>
      <c r="AO83" s="67">
        <v>22.222222222222221</v>
      </c>
      <c r="AP83" s="72"/>
      <c r="AQ83" s="81">
        <v>40</v>
      </c>
      <c r="AR83" s="67">
        <v>2.5000000000000001E-2</v>
      </c>
      <c r="AS83" s="67">
        <v>7.4999999999999997E-2</v>
      </c>
      <c r="AT83" s="67">
        <v>0.20624999999999999</v>
      </c>
      <c r="AU83" s="67">
        <v>0.31874999999999998</v>
      </c>
      <c r="AV83" s="67">
        <v>1.875</v>
      </c>
      <c r="AW83" s="67">
        <v>7.5</v>
      </c>
      <c r="AX83" s="67">
        <v>12.5</v>
      </c>
      <c r="AY83" s="67">
        <v>17.5</v>
      </c>
      <c r="AZ83" s="71"/>
      <c r="BA83" s="81">
        <v>40</v>
      </c>
      <c r="BB83" s="70">
        <v>1.6E-2</v>
      </c>
      <c r="BC83" s="70">
        <v>4.8000000000000001E-2</v>
      </c>
      <c r="BD83" s="70">
        <v>0.13200000000000001</v>
      </c>
      <c r="BE83" s="70">
        <v>0.20399999999999999</v>
      </c>
      <c r="BF83" s="70">
        <v>1.2</v>
      </c>
      <c r="BG83" s="70">
        <v>4.8</v>
      </c>
      <c r="BH83" s="70">
        <v>8</v>
      </c>
      <c r="BI83" s="70">
        <v>11.2</v>
      </c>
      <c r="BJ83" s="70">
        <v>14.4</v>
      </c>
      <c r="BK83" s="71"/>
    </row>
    <row r="84" spans="1:63" x14ac:dyDescent="0.25">
      <c r="A84" s="81">
        <v>40.5</v>
      </c>
      <c r="B84" s="79">
        <v>40.5</v>
      </c>
      <c r="C84" s="87"/>
      <c r="D84" s="81">
        <v>40.5</v>
      </c>
      <c r="E84" s="85">
        <v>10.125</v>
      </c>
      <c r="F84" s="76">
        <v>30.375</v>
      </c>
      <c r="G84" s="87"/>
      <c r="H84" s="81">
        <v>40.5</v>
      </c>
      <c r="I84" s="77">
        <v>3.3048000000000002</v>
      </c>
      <c r="J84" s="77">
        <v>9.91845</v>
      </c>
      <c r="K84" s="77">
        <v>27.276749999999996</v>
      </c>
      <c r="L84" s="87"/>
      <c r="M84" s="81">
        <v>40.5</v>
      </c>
      <c r="N84" s="74">
        <v>1.62</v>
      </c>
      <c r="O84" s="74">
        <v>4.8600000000000003</v>
      </c>
      <c r="P84" s="74">
        <v>13.365</v>
      </c>
      <c r="Q84" s="74">
        <v>20.655000000000001</v>
      </c>
      <c r="R84" s="87"/>
      <c r="S84" s="81">
        <v>40.5</v>
      </c>
      <c r="T84" s="74">
        <v>0.40500000000000003</v>
      </c>
      <c r="U84" s="74">
        <v>1.2150000000000001</v>
      </c>
      <c r="V84" s="74">
        <v>3.3412500000000001</v>
      </c>
      <c r="W84" s="74">
        <v>5.1637500000000003</v>
      </c>
      <c r="X84" s="74">
        <v>30.375</v>
      </c>
      <c r="Y84" s="88"/>
      <c r="Z84" s="81">
        <v>40.5</v>
      </c>
      <c r="AA84" s="67">
        <v>0.1782</v>
      </c>
      <c r="AB84" s="67">
        <v>0.53865000000000007</v>
      </c>
      <c r="AC84" s="67">
        <v>1.4863499999999998</v>
      </c>
      <c r="AD84" s="67">
        <v>2.2963499999999999</v>
      </c>
      <c r="AE84" s="67">
        <v>13.49865</v>
      </c>
      <c r="AF84" s="67">
        <v>22.501800000000003</v>
      </c>
      <c r="AG84" s="88"/>
      <c r="AH84" s="81">
        <v>40.5</v>
      </c>
      <c r="AI84" s="67">
        <v>4.4999999999999998E-2</v>
      </c>
      <c r="AJ84" s="67">
        <v>0.13500000000000001</v>
      </c>
      <c r="AK84" s="67">
        <v>0.37125000000000002</v>
      </c>
      <c r="AL84" s="67">
        <v>0.57374999999999998</v>
      </c>
      <c r="AM84" s="67">
        <v>3.375</v>
      </c>
      <c r="AN84" s="67">
        <v>13.5</v>
      </c>
      <c r="AO84" s="67">
        <v>22.5</v>
      </c>
      <c r="AP84" s="72"/>
      <c r="AQ84" s="81">
        <v>40.5</v>
      </c>
      <c r="AR84" s="67">
        <v>2.5312500000000002E-2</v>
      </c>
      <c r="AS84" s="67">
        <v>7.5937500000000005E-2</v>
      </c>
      <c r="AT84" s="67">
        <v>0.208828125</v>
      </c>
      <c r="AU84" s="67">
        <v>0.32273437500000002</v>
      </c>
      <c r="AV84" s="67">
        <v>1.8984375</v>
      </c>
      <c r="AW84" s="67">
        <v>7.59375</v>
      </c>
      <c r="AX84" s="67">
        <v>12.65625</v>
      </c>
      <c r="AY84" s="67">
        <v>17.71875</v>
      </c>
      <c r="AZ84" s="71"/>
      <c r="BA84" s="81">
        <v>40.5</v>
      </c>
      <c r="BB84" s="70">
        <v>1.6200000000000003E-2</v>
      </c>
      <c r="BC84" s="70">
        <v>4.8599999999999997E-2</v>
      </c>
      <c r="BD84" s="70">
        <v>0.13364999999999999</v>
      </c>
      <c r="BE84" s="70">
        <v>0.20655000000000001</v>
      </c>
      <c r="BF84" s="70">
        <v>1.2150000000000001</v>
      </c>
      <c r="BG84" s="70">
        <v>4.8600000000000003</v>
      </c>
      <c r="BH84" s="70">
        <v>8.1</v>
      </c>
      <c r="BI84" s="70">
        <v>11.34</v>
      </c>
      <c r="BJ84" s="70">
        <v>14.58</v>
      </c>
      <c r="BK84" s="71"/>
    </row>
    <row r="85" spans="1:63" x14ac:dyDescent="0.25">
      <c r="A85" s="81">
        <v>41</v>
      </c>
      <c r="B85" s="79">
        <v>41</v>
      </c>
      <c r="C85" s="87"/>
      <c r="D85" s="81">
        <v>41</v>
      </c>
      <c r="E85" s="85">
        <v>10.25</v>
      </c>
      <c r="F85" s="76">
        <v>30.75</v>
      </c>
      <c r="G85" s="87"/>
      <c r="H85" s="81">
        <v>41</v>
      </c>
      <c r="I85" s="77">
        <v>3.3456000000000001</v>
      </c>
      <c r="J85" s="77">
        <v>10.040899999999999</v>
      </c>
      <c r="K85" s="77">
        <v>27.613499999999998</v>
      </c>
      <c r="L85" s="87"/>
      <c r="M85" s="81">
        <v>41</v>
      </c>
      <c r="N85" s="74">
        <v>1.64</v>
      </c>
      <c r="O85" s="74">
        <v>4.92</v>
      </c>
      <c r="P85" s="74">
        <v>13.53</v>
      </c>
      <c r="Q85" s="74">
        <v>20.91</v>
      </c>
      <c r="R85" s="87"/>
      <c r="S85" s="81">
        <v>41</v>
      </c>
      <c r="T85" s="74">
        <v>0.41</v>
      </c>
      <c r="U85" s="74">
        <v>1.23</v>
      </c>
      <c r="V85" s="74">
        <v>3.3824999999999998</v>
      </c>
      <c r="W85" s="74">
        <v>5.2275</v>
      </c>
      <c r="X85" s="74">
        <v>30.75</v>
      </c>
      <c r="Y85" s="88"/>
      <c r="Z85" s="81">
        <v>41</v>
      </c>
      <c r="AA85" s="67">
        <v>0.1804</v>
      </c>
      <c r="AB85" s="67">
        <v>0.54530000000000001</v>
      </c>
      <c r="AC85" s="67">
        <v>1.5046999999999999</v>
      </c>
      <c r="AD85" s="67">
        <v>2.3247</v>
      </c>
      <c r="AE85" s="67">
        <v>13.6653</v>
      </c>
      <c r="AF85" s="67">
        <v>22.779600000000002</v>
      </c>
      <c r="AG85" s="88"/>
      <c r="AH85" s="81">
        <v>41</v>
      </c>
      <c r="AI85" s="67">
        <v>4.5555555555555551E-2</v>
      </c>
      <c r="AJ85" s="67">
        <v>0.13666666666666666</v>
      </c>
      <c r="AK85" s="67">
        <v>0.3758333333333333</v>
      </c>
      <c r="AL85" s="67">
        <v>0.58083333333333331</v>
      </c>
      <c r="AM85" s="67">
        <v>3.416666666666667</v>
      </c>
      <c r="AN85" s="67">
        <v>13.666666666666668</v>
      </c>
      <c r="AO85" s="67">
        <v>22.777777777777779</v>
      </c>
      <c r="AP85" s="72"/>
      <c r="AQ85" s="81">
        <v>41</v>
      </c>
      <c r="AR85" s="67">
        <v>2.5624999999999998E-2</v>
      </c>
      <c r="AS85" s="67">
        <v>7.6874999999999999E-2</v>
      </c>
      <c r="AT85" s="67">
        <v>0.21140624999999999</v>
      </c>
      <c r="AU85" s="67">
        <v>0.32671875</v>
      </c>
      <c r="AV85" s="67">
        <v>1.921875</v>
      </c>
      <c r="AW85" s="67">
        <v>7.6875</v>
      </c>
      <c r="AX85" s="67">
        <v>12.8125</v>
      </c>
      <c r="AY85" s="67">
        <v>17.9375</v>
      </c>
      <c r="AZ85" s="71"/>
      <c r="BA85" s="81">
        <v>41</v>
      </c>
      <c r="BB85" s="70">
        <v>1.6400000000000001E-2</v>
      </c>
      <c r="BC85" s="70">
        <v>4.9200000000000001E-2</v>
      </c>
      <c r="BD85" s="70">
        <v>0.1353</v>
      </c>
      <c r="BE85" s="70">
        <v>0.20910000000000001</v>
      </c>
      <c r="BF85" s="70">
        <v>1.23</v>
      </c>
      <c r="BG85" s="70">
        <v>4.92</v>
      </c>
      <c r="BH85" s="70">
        <v>8.1999999999999993</v>
      </c>
      <c r="BI85" s="70">
        <v>11.48</v>
      </c>
      <c r="BJ85" s="70">
        <v>14.76</v>
      </c>
      <c r="BK85" s="71"/>
    </row>
    <row r="86" spans="1:63" x14ac:dyDescent="0.25">
      <c r="A86" s="81">
        <v>41.5</v>
      </c>
      <c r="B86" s="79">
        <v>41.5</v>
      </c>
      <c r="C86" s="87"/>
      <c r="D86" s="81">
        <v>41.5</v>
      </c>
      <c r="E86" s="85">
        <v>10.375</v>
      </c>
      <c r="F86" s="76">
        <v>31.125</v>
      </c>
      <c r="G86" s="87"/>
      <c r="H86" s="81">
        <v>41.5</v>
      </c>
      <c r="I86" s="77">
        <v>3.3864000000000001</v>
      </c>
      <c r="J86" s="77">
        <v>10.163349999999999</v>
      </c>
      <c r="K86" s="77">
        <v>27.950249999999997</v>
      </c>
      <c r="L86" s="87"/>
      <c r="M86" s="81">
        <v>41.5</v>
      </c>
      <c r="N86" s="74">
        <v>1.66</v>
      </c>
      <c r="O86" s="74">
        <v>4.9800000000000004</v>
      </c>
      <c r="P86" s="74">
        <v>13.695</v>
      </c>
      <c r="Q86" s="74">
        <v>21.164999999999999</v>
      </c>
      <c r="R86" s="87"/>
      <c r="S86" s="81">
        <v>41.5</v>
      </c>
      <c r="T86" s="74">
        <v>0.41499999999999998</v>
      </c>
      <c r="U86" s="74">
        <v>1.2450000000000001</v>
      </c>
      <c r="V86" s="74">
        <v>3.4237500000000001</v>
      </c>
      <c r="W86" s="74">
        <v>5.2912499999999998</v>
      </c>
      <c r="X86" s="74">
        <v>31.125</v>
      </c>
      <c r="Y86" s="88"/>
      <c r="Z86" s="81">
        <v>41.5</v>
      </c>
      <c r="AA86" s="67">
        <v>0.18260000000000001</v>
      </c>
      <c r="AB86" s="67">
        <v>0.55195000000000005</v>
      </c>
      <c r="AC86" s="67">
        <v>1.52305</v>
      </c>
      <c r="AD86" s="67">
        <v>2.3530500000000001</v>
      </c>
      <c r="AE86" s="67">
        <v>13.831949999999999</v>
      </c>
      <c r="AF86" s="67">
        <v>23.057400000000001</v>
      </c>
      <c r="AG86" s="88"/>
      <c r="AH86" s="81">
        <v>41.5</v>
      </c>
      <c r="AI86" s="67">
        <v>4.611111111111111E-2</v>
      </c>
      <c r="AJ86" s="67">
        <v>0.13833333333333331</v>
      </c>
      <c r="AK86" s="67">
        <v>0.38041666666666663</v>
      </c>
      <c r="AL86" s="67">
        <v>0.58791666666666675</v>
      </c>
      <c r="AM86" s="67">
        <v>3.4583333333333339</v>
      </c>
      <c r="AN86" s="67">
        <v>13.833333333333336</v>
      </c>
      <c r="AO86" s="67">
        <v>23.055555555555557</v>
      </c>
      <c r="AP86" s="72"/>
      <c r="AQ86" s="81">
        <v>41.5</v>
      </c>
      <c r="AR86" s="67">
        <v>2.5937499999999999E-2</v>
      </c>
      <c r="AS86" s="67">
        <v>7.7812500000000007E-2</v>
      </c>
      <c r="AT86" s="67">
        <v>0.213984375</v>
      </c>
      <c r="AU86" s="67">
        <v>0.33070312499999999</v>
      </c>
      <c r="AV86" s="67">
        <v>1.9453125</v>
      </c>
      <c r="AW86" s="67">
        <v>7.78125</v>
      </c>
      <c r="AX86" s="67">
        <v>12.96875</v>
      </c>
      <c r="AY86" s="67">
        <v>18.15625</v>
      </c>
      <c r="AZ86" s="71"/>
      <c r="BA86" s="81">
        <v>41.5</v>
      </c>
      <c r="BB86" s="70">
        <v>1.66E-2</v>
      </c>
      <c r="BC86" s="70">
        <v>4.9799999999999997E-2</v>
      </c>
      <c r="BD86" s="70">
        <v>0.13695000000000002</v>
      </c>
      <c r="BE86" s="70">
        <v>0.21165</v>
      </c>
      <c r="BF86" s="70">
        <v>1.2450000000000001</v>
      </c>
      <c r="BG86" s="70">
        <v>4.9800000000000004</v>
      </c>
      <c r="BH86" s="70">
        <v>8.3000000000000007</v>
      </c>
      <c r="BI86" s="70">
        <v>11.62</v>
      </c>
      <c r="BJ86" s="70">
        <v>14.94</v>
      </c>
      <c r="BK86" s="71"/>
    </row>
    <row r="87" spans="1:63" x14ac:dyDescent="0.25">
      <c r="A87" s="81">
        <v>42</v>
      </c>
      <c r="B87" s="79">
        <v>42</v>
      </c>
      <c r="C87" s="87"/>
      <c r="D87" s="81">
        <v>42</v>
      </c>
      <c r="E87" s="85">
        <v>10.5</v>
      </c>
      <c r="F87" s="76">
        <v>31.5</v>
      </c>
      <c r="G87" s="87"/>
      <c r="H87" s="81">
        <v>42</v>
      </c>
      <c r="I87" s="77">
        <v>3.4272000000000005</v>
      </c>
      <c r="J87" s="77">
        <v>10.2858</v>
      </c>
      <c r="K87" s="77">
        <v>28.286999999999999</v>
      </c>
      <c r="L87" s="87"/>
      <c r="M87" s="81">
        <v>42</v>
      </c>
      <c r="N87" s="74">
        <v>1.68</v>
      </c>
      <c r="O87" s="74">
        <v>5.04</v>
      </c>
      <c r="P87" s="74">
        <v>13.86</v>
      </c>
      <c r="Q87" s="74">
        <v>21.42</v>
      </c>
      <c r="R87" s="87"/>
      <c r="S87" s="81">
        <v>42</v>
      </c>
      <c r="T87" s="74">
        <v>0.42</v>
      </c>
      <c r="U87" s="74">
        <v>1.26</v>
      </c>
      <c r="V87" s="74">
        <v>3.4649999999999999</v>
      </c>
      <c r="W87" s="74">
        <v>5.3550000000000004</v>
      </c>
      <c r="X87" s="74">
        <v>31.5</v>
      </c>
      <c r="Y87" s="88"/>
      <c r="Z87" s="81">
        <v>42</v>
      </c>
      <c r="AA87" s="67">
        <v>0.18479999999999999</v>
      </c>
      <c r="AB87" s="67">
        <v>0.55859999999999999</v>
      </c>
      <c r="AC87" s="67">
        <v>1.5413999999999999</v>
      </c>
      <c r="AD87" s="67">
        <v>2.3813999999999997</v>
      </c>
      <c r="AE87" s="67">
        <v>13.9986</v>
      </c>
      <c r="AF87" s="67">
        <v>23.3352</v>
      </c>
      <c r="AG87" s="88"/>
      <c r="AH87" s="81">
        <v>42</v>
      </c>
      <c r="AI87" s="67">
        <v>4.6666666666666662E-2</v>
      </c>
      <c r="AJ87" s="67">
        <v>0.14000000000000001</v>
      </c>
      <c r="AK87" s="67">
        <v>0.38500000000000001</v>
      </c>
      <c r="AL87" s="67">
        <v>0.59499999999999997</v>
      </c>
      <c r="AM87" s="67">
        <v>3.5</v>
      </c>
      <c r="AN87" s="67">
        <v>14</v>
      </c>
      <c r="AO87" s="67">
        <v>23.333333333333336</v>
      </c>
      <c r="AP87" s="72"/>
      <c r="AQ87" s="81">
        <v>42</v>
      </c>
      <c r="AR87" s="67">
        <v>2.6249999999999999E-2</v>
      </c>
      <c r="AS87" s="67">
        <v>7.8750000000000001E-2</v>
      </c>
      <c r="AT87" s="67">
        <v>0.21656249999999999</v>
      </c>
      <c r="AU87" s="67">
        <v>0.33468750000000003</v>
      </c>
      <c r="AV87" s="67">
        <v>1.96875</v>
      </c>
      <c r="AW87" s="67">
        <v>7.875</v>
      </c>
      <c r="AX87" s="67">
        <v>13.125</v>
      </c>
      <c r="AY87" s="67">
        <v>18.375</v>
      </c>
      <c r="AZ87" s="71"/>
      <c r="BA87" s="81">
        <v>42</v>
      </c>
      <c r="BB87" s="70">
        <v>1.6799999999999999E-2</v>
      </c>
      <c r="BC87" s="70">
        <v>5.04E-2</v>
      </c>
      <c r="BD87" s="70">
        <v>0.1386</v>
      </c>
      <c r="BE87" s="70">
        <v>0.21420000000000003</v>
      </c>
      <c r="BF87" s="70">
        <v>1.26</v>
      </c>
      <c r="BG87" s="70">
        <v>5.04</v>
      </c>
      <c r="BH87" s="70">
        <v>8.4</v>
      </c>
      <c r="BI87" s="70">
        <v>11.76</v>
      </c>
      <c r="BJ87" s="70">
        <v>15.12</v>
      </c>
      <c r="BK87" s="71"/>
    </row>
    <row r="88" spans="1:63" x14ac:dyDescent="0.25">
      <c r="A88" s="81">
        <v>42.5</v>
      </c>
      <c r="B88" s="79">
        <v>42.5</v>
      </c>
      <c r="C88" s="87"/>
      <c r="D88" s="81">
        <v>42.5</v>
      </c>
      <c r="E88" s="85">
        <v>10.625</v>
      </c>
      <c r="F88" s="76">
        <v>31.875</v>
      </c>
      <c r="G88" s="87"/>
      <c r="H88" s="81">
        <v>42.5</v>
      </c>
      <c r="I88" s="77">
        <v>3.468</v>
      </c>
      <c r="J88" s="77">
        <v>10.408250000000001</v>
      </c>
      <c r="K88" s="77">
        <v>28.623749999999994</v>
      </c>
      <c r="L88" s="87"/>
      <c r="M88" s="81">
        <v>42.5</v>
      </c>
      <c r="N88" s="74">
        <v>1.7</v>
      </c>
      <c r="O88" s="74">
        <v>5.0999999999999996</v>
      </c>
      <c r="P88" s="74">
        <v>14.025</v>
      </c>
      <c r="Q88" s="74">
        <v>21.675000000000001</v>
      </c>
      <c r="R88" s="87"/>
      <c r="S88" s="81">
        <v>42.5</v>
      </c>
      <c r="T88" s="74">
        <v>0.42499999999999999</v>
      </c>
      <c r="U88" s="74">
        <v>1.2749999999999999</v>
      </c>
      <c r="V88" s="74">
        <v>3.5062500000000001</v>
      </c>
      <c r="W88" s="74">
        <v>5.4187500000000002</v>
      </c>
      <c r="X88" s="74">
        <v>31.875</v>
      </c>
      <c r="Y88" s="88"/>
      <c r="Z88" s="81">
        <v>42.5</v>
      </c>
      <c r="AA88" s="67">
        <v>0.187</v>
      </c>
      <c r="AB88" s="67">
        <v>0.56525000000000003</v>
      </c>
      <c r="AC88" s="67">
        <v>1.55975</v>
      </c>
      <c r="AD88" s="67">
        <v>2.4097499999999998</v>
      </c>
      <c r="AE88" s="67">
        <v>14.165249999999999</v>
      </c>
      <c r="AF88" s="67">
        <v>23.613000000000003</v>
      </c>
      <c r="AG88" s="88"/>
      <c r="AH88" s="81">
        <v>42.5</v>
      </c>
      <c r="AI88" s="67">
        <v>4.7222222222222221E-2</v>
      </c>
      <c r="AJ88" s="67">
        <v>0.14166666666666666</v>
      </c>
      <c r="AK88" s="67">
        <v>0.38958333333333328</v>
      </c>
      <c r="AL88" s="67">
        <v>0.6020833333333333</v>
      </c>
      <c r="AM88" s="67">
        <v>3.541666666666667</v>
      </c>
      <c r="AN88" s="67">
        <v>14.166666666666668</v>
      </c>
      <c r="AO88" s="67">
        <v>23.611111111111114</v>
      </c>
      <c r="AP88" s="72"/>
      <c r="AQ88" s="81">
        <v>42.5</v>
      </c>
      <c r="AR88" s="67">
        <v>2.6562499999999999E-2</v>
      </c>
      <c r="AS88" s="67">
        <v>7.9687499999999994E-2</v>
      </c>
      <c r="AT88" s="67">
        <v>0.21914062500000001</v>
      </c>
      <c r="AU88" s="67">
        <v>0.33867187500000001</v>
      </c>
      <c r="AV88" s="67">
        <v>1.9921875</v>
      </c>
      <c r="AW88" s="67">
        <v>7.96875</v>
      </c>
      <c r="AX88" s="67">
        <v>13.28125</v>
      </c>
      <c r="AY88" s="67">
        <v>18.59375</v>
      </c>
      <c r="AZ88" s="71"/>
      <c r="BA88" s="81">
        <v>42.5</v>
      </c>
      <c r="BB88" s="70">
        <v>1.7000000000000001E-2</v>
      </c>
      <c r="BC88" s="70">
        <v>5.0999999999999997E-2</v>
      </c>
      <c r="BD88" s="70">
        <v>0.14025000000000001</v>
      </c>
      <c r="BE88" s="70">
        <v>0.21675</v>
      </c>
      <c r="BF88" s="70">
        <v>1.2749999999999999</v>
      </c>
      <c r="BG88" s="70">
        <v>5.0999999999999996</v>
      </c>
      <c r="BH88" s="70">
        <v>8.5</v>
      </c>
      <c r="BI88" s="70">
        <v>11.9</v>
      </c>
      <c r="BJ88" s="70">
        <v>15.3</v>
      </c>
      <c r="BK88" s="71"/>
    </row>
    <row r="89" spans="1:63" x14ac:dyDescent="0.25">
      <c r="A89" s="81">
        <v>43</v>
      </c>
      <c r="B89" s="79">
        <v>43</v>
      </c>
      <c r="C89" s="87"/>
      <c r="D89" s="81">
        <v>43</v>
      </c>
      <c r="E89" s="85">
        <v>10.75</v>
      </c>
      <c r="F89" s="76">
        <v>32.25</v>
      </c>
      <c r="G89" s="87"/>
      <c r="H89" s="81">
        <v>43</v>
      </c>
      <c r="I89" s="77">
        <v>3.5087999999999999</v>
      </c>
      <c r="J89" s="77">
        <v>10.5307</v>
      </c>
      <c r="K89" s="77">
        <v>28.960499999999996</v>
      </c>
      <c r="L89" s="87"/>
      <c r="M89" s="81">
        <v>43</v>
      </c>
      <c r="N89" s="74">
        <v>1.72</v>
      </c>
      <c r="O89" s="74">
        <v>5.16</v>
      </c>
      <c r="P89" s="74">
        <v>14.19</v>
      </c>
      <c r="Q89" s="74">
        <v>21.93</v>
      </c>
      <c r="R89" s="87"/>
      <c r="S89" s="81">
        <v>43</v>
      </c>
      <c r="T89" s="74">
        <v>0.43</v>
      </c>
      <c r="U89" s="74">
        <v>1.29</v>
      </c>
      <c r="V89" s="74">
        <v>3.5474999999999999</v>
      </c>
      <c r="W89" s="74">
        <v>5.4824999999999999</v>
      </c>
      <c r="X89" s="74">
        <v>32.25</v>
      </c>
      <c r="Y89" s="88"/>
      <c r="Z89" s="81">
        <v>43</v>
      </c>
      <c r="AA89" s="67">
        <v>0.18920000000000001</v>
      </c>
      <c r="AB89" s="67">
        <v>0.57190000000000007</v>
      </c>
      <c r="AC89" s="67">
        <v>1.5781000000000001</v>
      </c>
      <c r="AD89" s="67">
        <v>2.4380999999999999</v>
      </c>
      <c r="AE89" s="67">
        <v>14.331899999999997</v>
      </c>
      <c r="AF89" s="67">
        <v>23.890799999999999</v>
      </c>
      <c r="AG89" s="88"/>
      <c r="AH89" s="81">
        <v>43</v>
      </c>
      <c r="AI89" s="67">
        <v>4.777777777777778E-2</v>
      </c>
      <c r="AJ89" s="67">
        <v>0.14333333333333331</v>
      </c>
      <c r="AK89" s="67">
        <v>0.39416666666666667</v>
      </c>
      <c r="AL89" s="67">
        <v>0.60916666666666675</v>
      </c>
      <c r="AM89" s="67">
        <v>3.5833333333333339</v>
      </c>
      <c r="AN89" s="67">
        <v>14.333333333333336</v>
      </c>
      <c r="AO89" s="67">
        <v>23.888888888888893</v>
      </c>
      <c r="AP89" s="72"/>
      <c r="AQ89" s="81">
        <v>43</v>
      </c>
      <c r="AR89" s="67">
        <v>2.6875E-2</v>
      </c>
      <c r="AS89" s="67">
        <v>8.0625000000000002E-2</v>
      </c>
      <c r="AT89" s="67">
        <v>0.22171874999999999</v>
      </c>
      <c r="AU89" s="67">
        <v>0.34265625</v>
      </c>
      <c r="AV89" s="67">
        <v>2.015625</v>
      </c>
      <c r="AW89" s="67">
        <v>8.0625</v>
      </c>
      <c r="AX89" s="67">
        <v>13.4375</v>
      </c>
      <c r="AY89" s="67">
        <v>18.8125</v>
      </c>
      <c r="AZ89" s="71"/>
      <c r="BA89" s="81">
        <v>43</v>
      </c>
      <c r="BB89" s="70">
        <v>1.72E-2</v>
      </c>
      <c r="BC89" s="70">
        <v>5.16E-2</v>
      </c>
      <c r="BD89" s="70">
        <v>0.14190000000000003</v>
      </c>
      <c r="BE89" s="70">
        <v>0.21929999999999999</v>
      </c>
      <c r="BF89" s="70">
        <v>1.29</v>
      </c>
      <c r="BG89" s="70">
        <v>5.16</v>
      </c>
      <c r="BH89" s="70">
        <v>8.6</v>
      </c>
      <c r="BI89" s="70">
        <v>12.04</v>
      </c>
      <c r="BJ89" s="70">
        <v>15.48</v>
      </c>
      <c r="BK89" s="71"/>
    </row>
    <row r="90" spans="1:63" x14ac:dyDescent="0.25">
      <c r="A90" s="81">
        <v>43.5</v>
      </c>
      <c r="B90" s="79">
        <v>43.5</v>
      </c>
      <c r="C90" s="87"/>
      <c r="D90" s="81">
        <v>43.5</v>
      </c>
      <c r="E90" s="85">
        <v>10.875</v>
      </c>
      <c r="F90" s="76">
        <v>32.625</v>
      </c>
      <c r="G90" s="87"/>
      <c r="H90" s="81">
        <v>43.5</v>
      </c>
      <c r="I90" s="77">
        <v>3.5495999999999999</v>
      </c>
      <c r="J90" s="77">
        <v>10.653149999999998</v>
      </c>
      <c r="K90" s="77">
        <v>29.297249999999998</v>
      </c>
      <c r="L90" s="87"/>
      <c r="M90" s="81">
        <v>43.5</v>
      </c>
      <c r="N90" s="74">
        <v>1.74</v>
      </c>
      <c r="O90" s="74">
        <v>5.22</v>
      </c>
      <c r="P90" s="74">
        <v>14.355</v>
      </c>
      <c r="Q90" s="74">
        <v>22.184999999999999</v>
      </c>
      <c r="R90" s="87"/>
      <c r="S90" s="81">
        <v>43.5</v>
      </c>
      <c r="T90" s="74">
        <v>0.435</v>
      </c>
      <c r="U90" s="74">
        <v>1.3049999999999999</v>
      </c>
      <c r="V90" s="74">
        <v>3.5887500000000001</v>
      </c>
      <c r="W90" s="74">
        <v>5.5462499999999997</v>
      </c>
      <c r="X90" s="74">
        <v>32.625</v>
      </c>
      <c r="Y90" s="88"/>
      <c r="Z90" s="81">
        <v>43.5</v>
      </c>
      <c r="AA90" s="67">
        <v>0.19140000000000001</v>
      </c>
      <c r="AB90" s="67">
        <v>0.57855000000000001</v>
      </c>
      <c r="AC90" s="67">
        <v>1.5964500000000001</v>
      </c>
      <c r="AD90" s="67">
        <v>2.46645</v>
      </c>
      <c r="AE90" s="67">
        <v>14.49855</v>
      </c>
      <c r="AF90" s="67">
        <v>24.168600000000001</v>
      </c>
      <c r="AG90" s="88"/>
      <c r="AH90" s="81">
        <v>43.5</v>
      </c>
      <c r="AI90" s="67">
        <v>4.8333333333333332E-2</v>
      </c>
      <c r="AJ90" s="67">
        <v>0.14499999999999999</v>
      </c>
      <c r="AK90" s="67">
        <v>0.39874999999999999</v>
      </c>
      <c r="AL90" s="67">
        <v>0.61624999999999996</v>
      </c>
      <c r="AM90" s="67">
        <v>3.625</v>
      </c>
      <c r="AN90" s="67">
        <v>14.5</v>
      </c>
      <c r="AO90" s="67">
        <v>24.166666666666664</v>
      </c>
      <c r="AP90" s="72"/>
      <c r="AQ90" s="81">
        <v>43.5</v>
      </c>
      <c r="AR90" s="67">
        <v>2.71875E-2</v>
      </c>
      <c r="AS90" s="67">
        <v>8.1562499999999996E-2</v>
      </c>
      <c r="AT90" s="67">
        <v>0.22429687500000001</v>
      </c>
      <c r="AU90" s="67">
        <v>0.34664062499999998</v>
      </c>
      <c r="AV90" s="67">
        <v>2.0390625</v>
      </c>
      <c r="AW90" s="67">
        <v>8.15625</v>
      </c>
      <c r="AX90" s="67">
        <v>13.59375</v>
      </c>
      <c r="AY90" s="67">
        <v>19.03125</v>
      </c>
      <c r="AZ90" s="71"/>
      <c r="BA90" s="81">
        <v>43.5</v>
      </c>
      <c r="BB90" s="70">
        <v>1.7399999999999999E-2</v>
      </c>
      <c r="BC90" s="70">
        <v>5.2199999999999996E-2</v>
      </c>
      <c r="BD90" s="70">
        <v>0.14355000000000001</v>
      </c>
      <c r="BE90" s="70">
        <v>0.22184999999999999</v>
      </c>
      <c r="BF90" s="70">
        <v>1.3049999999999999</v>
      </c>
      <c r="BG90" s="70">
        <v>5.22</v>
      </c>
      <c r="BH90" s="70">
        <v>8.6999999999999993</v>
      </c>
      <c r="BI90" s="70">
        <v>12.18</v>
      </c>
      <c r="BJ90" s="70">
        <v>15.66</v>
      </c>
      <c r="BK90" s="71"/>
    </row>
    <row r="91" spans="1:63" x14ac:dyDescent="0.25">
      <c r="A91" s="81">
        <v>44</v>
      </c>
      <c r="B91" s="79">
        <v>44</v>
      </c>
      <c r="C91" s="87"/>
      <c r="D91" s="81">
        <v>44</v>
      </c>
      <c r="E91" s="85">
        <v>11</v>
      </c>
      <c r="F91" s="76">
        <v>33</v>
      </c>
      <c r="G91" s="87"/>
      <c r="H91" s="81">
        <v>44</v>
      </c>
      <c r="I91" s="77">
        <v>3.5904000000000003</v>
      </c>
      <c r="J91" s="77">
        <v>10.775599999999999</v>
      </c>
      <c r="K91" s="77">
        <v>29.633999999999997</v>
      </c>
      <c r="L91" s="87"/>
      <c r="M91" s="81">
        <v>44</v>
      </c>
      <c r="N91" s="74">
        <v>1.76</v>
      </c>
      <c r="O91" s="74">
        <v>5.28</v>
      </c>
      <c r="P91" s="74">
        <v>14.52</v>
      </c>
      <c r="Q91" s="74">
        <v>22.44</v>
      </c>
      <c r="R91" s="87"/>
      <c r="S91" s="81">
        <v>44</v>
      </c>
      <c r="T91" s="74">
        <v>0.44</v>
      </c>
      <c r="U91" s="74">
        <v>1.32</v>
      </c>
      <c r="V91" s="74">
        <v>3.63</v>
      </c>
      <c r="W91" s="74">
        <v>5.61</v>
      </c>
      <c r="X91" s="74">
        <v>33</v>
      </c>
      <c r="Y91" s="88"/>
      <c r="Z91" s="81">
        <v>44</v>
      </c>
      <c r="AA91" s="67">
        <v>0.19359999999999999</v>
      </c>
      <c r="AB91" s="67">
        <v>0.58520000000000005</v>
      </c>
      <c r="AC91" s="67">
        <v>1.6147999999999998</v>
      </c>
      <c r="AD91" s="67">
        <v>2.4947999999999997</v>
      </c>
      <c r="AE91" s="67">
        <v>14.6652</v>
      </c>
      <c r="AF91" s="67">
        <v>24.446400000000004</v>
      </c>
      <c r="AG91" s="88"/>
      <c r="AH91" s="81">
        <v>44</v>
      </c>
      <c r="AI91" s="67">
        <v>4.8888888888888885E-2</v>
      </c>
      <c r="AJ91" s="67">
        <v>0.14666666666666667</v>
      </c>
      <c r="AK91" s="67">
        <v>0.40333333333333327</v>
      </c>
      <c r="AL91" s="67">
        <v>0.62333333333333341</v>
      </c>
      <c r="AM91" s="67">
        <v>3.666666666666667</v>
      </c>
      <c r="AN91" s="67">
        <v>14.666666666666668</v>
      </c>
      <c r="AO91" s="67">
        <v>24.444444444444443</v>
      </c>
      <c r="AP91" s="72"/>
      <c r="AQ91" s="81">
        <v>44</v>
      </c>
      <c r="AR91" s="67">
        <v>2.75E-2</v>
      </c>
      <c r="AS91" s="67">
        <v>8.2500000000000004E-2</v>
      </c>
      <c r="AT91" s="67">
        <v>0.22687499999999999</v>
      </c>
      <c r="AU91" s="67">
        <v>0.35062500000000002</v>
      </c>
      <c r="AV91" s="67">
        <v>2.0625</v>
      </c>
      <c r="AW91" s="67">
        <v>8.25</v>
      </c>
      <c r="AX91" s="67">
        <v>13.75</v>
      </c>
      <c r="AY91" s="67">
        <v>19.25</v>
      </c>
      <c r="AZ91" s="71"/>
      <c r="BA91" s="81">
        <v>44</v>
      </c>
      <c r="BB91" s="70">
        <v>1.7600000000000001E-2</v>
      </c>
      <c r="BC91" s="70">
        <v>5.2799999999999993E-2</v>
      </c>
      <c r="BD91" s="70">
        <v>0.14520000000000002</v>
      </c>
      <c r="BE91" s="70">
        <v>0.22440000000000002</v>
      </c>
      <c r="BF91" s="70">
        <v>1.32</v>
      </c>
      <c r="BG91" s="70">
        <v>5.28</v>
      </c>
      <c r="BH91" s="70">
        <v>8.8000000000000007</v>
      </c>
      <c r="BI91" s="70">
        <v>12.32</v>
      </c>
      <c r="BJ91" s="70">
        <v>15.84</v>
      </c>
      <c r="BK91" s="71"/>
    </row>
    <row r="92" spans="1:63" x14ac:dyDescent="0.25">
      <c r="A92" s="81">
        <v>44.5</v>
      </c>
      <c r="B92" s="79">
        <v>44.5</v>
      </c>
      <c r="C92" s="87"/>
      <c r="D92" s="81">
        <v>44.5</v>
      </c>
      <c r="E92" s="85">
        <v>11.125</v>
      </c>
      <c r="F92" s="76">
        <v>33.375</v>
      </c>
      <c r="G92" s="87"/>
      <c r="H92" s="81">
        <v>44.5</v>
      </c>
      <c r="I92" s="77">
        <v>3.6312000000000002</v>
      </c>
      <c r="J92" s="77">
        <v>10.898049999999998</v>
      </c>
      <c r="K92" s="77">
        <v>29.970749999999999</v>
      </c>
      <c r="L92" s="87"/>
      <c r="M92" s="81">
        <v>44.5</v>
      </c>
      <c r="N92" s="74">
        <v>1.78</v>
      </c>
      <c r="O92" s="74">
        <v>5.34</v>
      </c>
      <c r="P92" s="74">
        <v>14.685</v>
      </c>
      <c r="Q92" s="74">
        <v>22.695</v>
      </c>
      <c r="R92" s="87"/>
      <c r="S92" s="81">
        <v>44.5</v>
      </c>
      <c r="T92" s="74">
        <v>0.44500000000000001</v>
      </c>
      <c r="U92" s="74">
        <v>1.335</v>
      </c>
      <c r="V92" s="74">
        <v>3.6712500000000001</v>
      </c>
      <c r="W92" s="74">
        <v>5.6737500000000001</v>
      </c>
      <c r="X92" s="74">
        <v>33.375</v>
      </c>
      <c r="Y92" s="88"/>
      <c r="Z92" s="81">
        <v>44.5</v>
      </c>
      <c r="AA92" s="67">
        <v>0.19580000000000003</v>
      </c>
      <c r="AB92" s="67">
        <v>0.59184999999999999</v>
      </c>
      <c r="AC92" s="67">
        <v>1.6331499999999999</v>
      </c>
      <c r="AD92" s="67">
        <v>2.5231499999999998</v>
      </c>
      <c r="AE92" s="67">
        <v>14.831849999999999</v>
      </c>
      <c r="AF92" s="67">
        <v>24.7242</v>
      </c>
      <c r="AG92" s="88"/>
      <c r="AH92" s="81">
        <v>44.5</v>
      </c>
      <c r="AI92" s="67">
        <v>4.9444444444444437E-2</v>
      </c>
      <c r="AJ92" s="67">
        <v>0.14833333333333332</v>
      </c>
      <c r="AK92" s="67">
        <v>0.40791666666666665</v>
      </c>
      <c r="AL92" s="67">
        <v>0.63041666666666674</v>
      </c>
      <c r="AM92" s="67">
        <v>3.7083333333333339</v>
      </c>
      <c r="AN92" s="67">
        <v>14.833333333333336</v>
      </c>
      <c r="AO92" s="67">
        <v>24.722222222222221</v>
      </c>
      <c r="AP92" s="72"/>
      <c r="AQ92" s="81">
        <v>44.5</v>
      </c>
      <c r="AR92" s="67">
        <v>2.78125E-2</v>
      </c>
      <c r="AS92" s="67">
        <v>8.3437499999999998E-2</v>
      </c>
      <c r="AT92" s="67">
        <v>0.22945312500000001</v>
      </c>
      <c r="AU92" s="67">
        <v>0.354609375</v>
      </c>
      <c r="AV92" s="67">
        <v>2.0859375</v>
      </c>
      <c r="AW92" s="67">
        <v>8.34375</v>
      </c>
      <c r="AX92" s="67">
        <v>13.90625</v>
      </c>
      <c r="AY92" s="67">
        <v>19.46875</v>
      </c>
      <c r="AZ92" s="71"/>
      <c r="BA92" s="81">
        <v>44.5</v>
      </c>
      <c r="BB92" s="70">
        <v>1.78E-2</v>
      </c>
      <c r="BC92" s="70">
        <v>5.3399999999999996E-2</v>
      </c>
      <c r="BD92" s="70">
        <v>0.14685000000000001</v>
      </c>
      <c r="BE92" s="70">
        <v>0.22695000000000001</v>
      </c>
      <c r="BF92" s="70">
        <v>1.335</v>
      </c>
      <c r="BG92" s="70">
        <v>5.34</v>
      </c>
      <c r="BH92" s="70">
        <v>8.9</v>
      </c>
      <c r="BI92" s="70">
        <v>12.46</v>
      </c>
      <c r="BJ92" s="70">
        <v>16.02</v>
      </c>
      <c r="BK92" s="71"/>
    </row>
    <row r="93" spans="1:63" x14ac:dyDescent="0.25">
      <c r="A93" s="81">
        <v>45</v>
      </c>
      <c r="B93" s="79">
        <v>45</v>
      </c>
      <c r="C93" s="87"/>
      <c r="D93" s="81">
        <v>45</v>
      </c>
      <c r="E93" s="85">
        <v>11.25</v>
      </c>
      <c r="F93" s="76">
        <v>33.75</v>
      </c>
      <c r="G93" s="87"/>
      <c r="H93" s="81">
        <v>45</v>
      </c>
      <c r="I93" s="77">
        <v>3.6719999999999997</v>
      </c>
      <c r="J93" s="77">
        <v>11.0205</v>
      </c>
      <c r="K93" s="77">
        <v>30.307499999999994</v>
      </c>
      <c r="L93" s="87"/>
      <c r="M93" s="81">
        <v>45</v>
      </c>
      <c r="N93" s="74">
        <v>1.8</v>
      </c>
      <c r="O93" s="74">
        <v>5.4</v>
      </c>
      <c r="P93" s="74">
        <v>14.85</v>
      </c>
      <c r="Q93" s="74">
        <v>22.95</v>
      </c>
      <c r="R93" s="87"/>
      <c r="S93" s="81">
        <v>45</v>
      </c>
      <c r="T93" s="74">
        <v>0.45</v>
      </c>
      <c r="U93" s="74">
        <v>1.35</v>
      </c>
      <c r="V93" s="74">
        <v>3.7124999999999999</v>
      </c>
      <c r="W93" s="74">
        <v>5.7374999999999998</v>
      </c>
      <c r="X93" s="74">
        <v>33.75</v>
      </c>
      <c r="Y93" s="88"/>
      <c r="Z93" s="81">
        <v>45</v>
      </c>
      <c r="AA93" s="67">
        <v>0.19800000000000001</v>
      </c>
      <c r="AB93" s="67">
        <v>0.59850000000000003</v>
      </c>
      <c r="AC93" s="67">
        <v>1.6515</v>
      </c>
      <c r="AD93" s="67">
        <v>2.5514999999999999</v>
      </c>
      <c r="AE93" s="67">
        <v>14.9985</v>
      </c>
      <c r="AF93" s="67">
        <v>25.002000000000002</v>
      </c>
      <c r="AG93" s="88"/>
      <c r="AH93" s="81">
        <v>45</v>
      </c>
      <c r="AI93" s="67">
        <v>0.05</v>
      </c>
      <c r="AJ93" s="67">
        <v>0.15</v>
      </c>
      <c r="AK93" s="67">
        <v>0.41249999999999998</v>
      </c>
      <c r="AL93" s="67">
        <v>0.63749999999999996</v>
      </c>
      <c r="AM93" s="67">
        <v>3.75</v>
      </c>
      <c r="AN93" s="67">
        <v>15</v>
      </c>
      <c r="AO93" s="67">
        <v>25</v>
      </c>
      <c r="AP93" s="72"/>
      <c r="AQ93" s="81">
        <v>45</v>
      </c>
      <c r="AR93" s="67">
        <v>2.8125000000000001E-2</v>
      </c>
      <c r="AS93" s="67">
        <v>8.4375000000000006E-2</v>
      </c>
      <c r="AT93" s="67">
        <v>0.23203124999999999</v>
      </c>
      <c r="AU93" s="67">
        <v>0.35859374999999999</v>
      </c>
      <c r="AV93" s="67">
        <v>2.109375</v>
      </c>
      <c r="AW93" s="67">
        <v>8.4375</v>
      </c>
      <c r="AX93" s="67">
        <v>14.0625</v>
      </c>
      <c r="AY93" s="67">
        <v>19.6875</v>
      </c>
      <c r="AZ93" s="71"/>
      <c r="BA93" s="81">
        <v>45</v>
      </c>
      <c r="BB93" s="70">
        <v>1.8000000000000002E-2</v>
      </c>
      <c r="BC93" s="70">
        <v>5.3999999999999992E-2</v>
      </c>
      <c r="BD93" s="70">
        <v>0.14850000000000002</v>
      </c>
      <c r="BE93" s="70">
        <v>0.22949999999999998</v>
      </c>
      <c r="BF93" s="70">
        <v>1.35</v>
      </c>
      <c r="BG93" s="70">
        <v>5.4</v>
      </c>
      <c r="BH93" s="70">
        <v>9</v>
      </c>
      <c r="BI93" s="70">
        <v>12.6</v>
      </c>
      <c r="BJ93" s="70">
        <v>16.2</v>
      </c>
      <c r="BK93" s="71"/>
    </row>
    <row r="94" spans="1:63" x14ac:dyDescent="0.25">
      <c r="A94" s="81">
        <v>45.5</v>
      </c>
      <c r="B94" s="79">
        <v>45.5</v>
      </c>
      <c r="C94" s="87"/>
      <c r="D94" s="81">
        <v>45.5</v>
      </c>
      <c r="E94" s="85">
        <v>11.375</v>
      </c>
      <c r="F94" s="76">
        <v>34.125</v>
      </c>
      <c r="G94" s="87"/>
      <c r="H94" s="81">
        <v>45.5</v>
      </c>
      <c r="I94" s="77">
        <v>3.7128000000000001</v>
      </c>
      <c r="J94" s="77">
        <v>11.142949999999999</v>
      </c>
      <c r="K94" s="77">
        <v>30.644249999999996</v>
      </c>
      <c r="L94" s="87"/>
      <c r="M94" s="81">
        <v>45.5</v>
      </c>
      <c r="N94" s="74">
        <v>1.82</v>
      </c>
      <c r="O94" s="74">
        <v>5.46</v>
      </c>
      <c r="P94" s="74">
        <v>15.015000000000001</v>
      </c>
      <c r="Q94" s="74">
        <v>23.204999999999998</v>
      </c>
      <c r="R94" s="87"/>
      <c r="S94" s="81">
        <v>45.5</v>
      </c>
      <c r="T94" s="74">
        <v>0.45500000000000002</v>
      </c>
      <c r="U94" s="74">
        <v>1.365</v>
      </c>
      <c r="V94" s="74">
        <v>3.7537500000000001</v>
      </c>
      <c r="W94" s="74">
        <v>5.8012499999999996</v>
      </c>
      <c r="X94" s="74">
        <v>34.125</v>
      </c>
      <c r="Y94" s="88"/>
      <c r="Z94" s="81">
        <v>45.5</v>
      </c>
      <c r="AA94" s="67">
        <v>0.20019999999999999</v>
      </c>
      <c r="AB94" s="67">
        <v>0.60514999999999997</v>
      </c>
      <c r="AC94" s="67">
        <v>1.6698499999999998</v>
      </c>
      <c r="AD94" s="67">
        <v>2.57985</v>
      </c>
      <c r="AE94" s="67">
        <v>15.165149999999999</v>
      </c>
      <c r="AF94" s="67">
        <v>25.279800000000002</v>
      </c>
      <c r="AG94" s="88"/>
      <c r="AH94" s="81">
        <v>45.5</v>
      </c>
      <c r="AI94" s="67">
        <v>5.0555555555555555E-2</v>
      </c>
      <c r="AJ94" s="67">
        <v>0.15166666666666667</v>
      </c>
      <c r="AK94" s="67">
        <v>0.41708333333333331</v>
      </c>
      <c r="AL94" s="67">
        <v>0.6445833333333334</v>
      </c>
      <c r="AM94" s="67">
        <v>3.791666666666667</v>
      </c>
      <c r="AN94" s="67">
        <v>15.166666666666668</v>
      </c>
      <c r="AO94" s="67">
        <v>25.277777777777779</v>
      </c>
      <c r="AP94" s="72"/>
      <c r="AQ94" s="81">
        <v>45.5</v>
      </c>
      <c r="AR94" s="67">
        <v>2.8437500000000001E-2</v>
      </c>
      <c r="AS94" s="67">
        <v>8.5312499999999999E-2</v>
      </c>
      <c r="AT94" s="67">
        <v>0.23460937500000001</v>
      </c>
      <c r="AU94" s="67">
        <v>0.36257812499999997</v>
      </c>
      <c r="AV94" s="67">
        <v>2.1328125</v>
      </c>
      <c r="AW94" s="67">
        <v>8.53125</v>
      </c>
      <c r="AX94" s="67">
        <v>14.21875</v>
      </c>
      <c r="AY94" s="67">
        <v>19.90625</v>
      </c>
      <c r="AZ94" s="71"/>
      <c r="BA94" s="81">
        <v>45.5</v>
      </c>
      <c r="BB94" s="70">
        <v>1.8200000000000001E-2</v>
      </c>
      <c r="BC94" s="70">
        <v>5.4600000000000003E-2</v>
      </c>
      <c r="BD94" s="70">
        <v>0.15015000000000001</v>
      </c>
      <c r="BE94" s="70">
        <v>0.23205000000000001</v>
      </c>
      <c r="BF94" s="70">
        <v>1.365</v>
      </c>
      <c r="BG94" s="70">
        <v>5.46</v>
      </c>
      <c r="BH94" s="70">
        <v>9.1</v>
      </c>
      <c r="BI94" s="70">
        <v>12.74</v>
      </c>
      <c r="BJ94" s="70">
        <v>16.38</v>
      </c>
      <c r="BK94" s="71"/>
    </row>
    <row r="95" spans="1:63" x14ac:dyDescent="0.25">
      <c r="A95" s="81">
        <v>46</v>
      </c>
      <c r="B95" s="79">
        <v>46</v>
      </c>
      <c r="C95" s="87"/>
      <c r="D95" s="81">
        <v>46</v>
      </c>
      <c r="E95" s="85">
        <v>11.5</v>
      </c>
      <c r="F95" s="76">
        <v>34.5</v>
      </c>
      <c r="G95" s="87"/>
      <c r="H95" s="81">
        <v>46</v>
      </c>
      <c r="I95" s="77">
        <v>3.7536</v>
      </c>
      <c r="J95" s="77">
        <v>11.2654</v>
      </c>
      <c r="K95" s="77">
        <v>30.980999999999998</v>
      </c>
      <c r="L95" s="87"/>
      <c r="M95" s="81">
        <v>46</v>
      </c>
      <c r="N95" s="74">
        <v>1.84</v>
      </c>
      <c r="O95" s="74">
        <v>5.52</v>
      </c>
      <c r="P95" s="74">
        <v>15.18</v>
      </c>
      <c r="Q95" s="74">
        <v>23.46</v>
      </c>
      <c r="R95" s="87"/>
      <c r="S95" s="81">
        <v>46</v>
      </c>
      <c r="T95" s="74">
        <v>0.46</v>
      </c>
      <c r="U95" s="74">
        <v>1.38</v>
      </c>
      <c r="V95" s="74">
        <v>3.7949999999999999</v>
      </c>
      <c r="W95" s="74">
        <v>5.8650000000000002</v>
      </c>
      <c r="X95" s="74">
        <v>34.5</v>
      </c>
      <c r="Y95" s="88"/>
      <c r="Z95" s="81">
        <v>46</v>
      </c>
      <c r="AA95" s="67">
        <v>0.2024</v>
      </c>
      <c r="AB95" s="67">
        <v>0.61180000000000012</v>
      </c>
      <c r="AC95" s="67">
        <v>1.6881999999999999</v>
      </c>
      <c r="AD95" s="67">
        <v>2.6082000000000001</v>
      </c>
      <c r="AE95" s="67">
        <v>15.331799999999998</v>
      </c>
      <c r="AF95" s="67">
        <v>25.557600000000001</v>
      </c>
      <c r="AG95" s="88"/>
      <c r="AH95" s="81">
        <v>46</v>
      </c>
      <c r="AI95" s="67">
        <v>5.1111111111111107E-2</v>
      </c>
      <c r="AJ95" s="67">
        <v>0.15333333333333332</v>
      </c>
      <c r="AK95" s="67">
        <v>0.42166666666666663</v>
      </c>
      <c r="AL95" s="67">
        <v>0.65166666666666673</v>
      </c>
      <c r="AM95" s="67">
        <v>3.8333333333333339</v>
      </c>
      <c r="AN95" s="67">
        <v>15.333333333333336</v>
      </c>
      <c r="AO95" s="67">
        <v>25.555555555555557</v>
      </c>
      <c r="AP95" s="72"/>
      <c r="AQ95" s="81">
        <v>46</v>
      </c>
      <c r="AR95" s="67">
        <v>2.8750000000000001E-2</v>
      </c>
      <c r="AS95" s="67">
        <v>8.6249999999999993E-2</v>
      </c>
      <c r="AT95" s="67">
        <v>0.2371875</v>
      </c>
      <c r="AU95" s="67">
        <v>0.36656250000000001</v>
      </c>
      <c r="AV95" s="67">
        <v>2.15625</v>
      </c>
      <c r="AW95" s="67">
        <v>8.625</v>
      </c>
      <c r="AX95" s="67">
        <v>14.375</v>
      </c>
      <c r="AY95" s="67">
        <v>20.125</v>
      </c>
      <c r="AZ95" s="71"/>
      <c r="BA95" s="81">
        <v>46</v>
      </c>
      <c r="BB95" s="70">
        <v>1.84E-2</v>
      </c>
      <c r="BC95" s="70">
        <v>5.5199999999999999E-2</v>
      </c>
      <c r="BD95" s="70">
        <v>0.15180000000000002</v>
      </c>
      <c r="BE95" s="70">
        <v>0.2346</v>
      </c>
      <c r="BF95" s="70">
        <v>1.38</v>
      </c>
      <c r="BG95" s="70">
        <v>5.52</v>
      </c>
      <c r="BH95" s="70">
        <v>9.1999999999999993</v>
      </c>
      <c r="BI95" s="70">
        <v>12.88</v>
      </c>
      <c r="BJ95" s="70">
        <v>16.559999999999999</v>
      </c>
      <c r="BK95" s="71"/>
    </row>
    <row r="96" spans="1:63" x14ac:dyDescent="0.25">
      <c r="A96" s="81">
        <v>46.5</v>
      </c>
      <c r="B96" s="79">
        <v>46.5</v>
      </c>
      <c r="C96" s="87"/>
      <c r="D96" s="81">
        <v>46.5</v>
      </c>
      <c r="E96" s="85">
        <v>11.625</v>
      </c>
      <c r="F96" s="76">
        <v>34.875</v>
      </c>
      <c r="G96" s="87"/>
      <c r="H96" s="81">
        <v>46.5</v>
      </c>
      <c r="I96" s="77">
        <v>3.7944</v>
      </c>
      <c r="J96" s="77">
        <v>11.387849999999998</v>
      </c>
      <c r="K96" s="77">
        <v>31.317749999999997</v>
      </c>
      <c r="L96" s="87"/>
      <c r="M96" s="81">
        <v>46.5</v>
      </c>
      <c r="N96" s="74">
        <v>1.86</v>
      </c>
      <c r="O96" s="74">
        <v>5.58</v>
      </c>
      <c r="P96" s="74">
        <v>15.345000000000001</v>
      </c>
      <c r="Q96" s="74">
        <v>23.715</v>
      </c>
      <c r="R96" s="87"/>
      <c r="S96" s="81">
        <v>46.5</v>
      </c>
      <c r="T96" s="74">
        <v>0.46500000000000002</v>
      </c>
      <c r="U96" s="74">
        <v>1.395</v>
      </c>
      <c r="V96" s="74">
        <v>3.8362500000000002</v>
      </c>
      <c r="W96" s="74">
        <v>5.92875</v>
      </c>
      <c r="X96" s="74">
        <v>34.875</v>
      </c>
      <c r="Y96" s="88"/>
      <c r="Z96" s="81">
        <v>46.5</v>
      </c>
      <c r="AA96" s="67">
        <v>0.2046</v>
      </c>
      <c r="AB96" s="67">
        <v>0.61845000000000006</v>
      </c>
      <c r="AC96" s="67">
        <v>1.70655</v>
      </c>
      <c r="AD96" s="67">
        <v>2.6365499999999997</v>
      </c>
      <c r="AE96" s="67">
        <v>15.49845</v>
      </c>
      <c r="AF96" s="67">
        <v>25.8354</v>
      </c>
      <c r="AG96" s="88"/>
      <c r="AH96" s="81">
        <v>46.5</v>
      </c>
      <c r="AI96" s="67">
        <v>5.1666666666666659E-2</v>
      </c>
      <c r="AJ96" s="67">
        <v>0.155</v>
      </c>
      <c r="AK96" s="67">
        <v>0.42625000000000002</v>
      </c>
      <c r="AL96" s="67">
        <v>0.65874999999999995</v>
      </c>
      <c r="AM96" s="67">
        <v>3.875</v>
      </c>
      <c r="AN96" s="67">
        <v>15.5</v>
      </c>
      <c r="AO96" s="67">
        <v>25.833333333333336</v>
      </c>
      <c r="AP96" s="72"/>
      <c r="AQ96" s="81">
        <v>46.5</v>
      </c>
      <c r="AR96" s="67">
        <v>2.9062500000000002E-2</v>
      </c>
      <c r="AS96" s="67">
        <v>8.7187500000000001E-2</v>
      </c>
      <c r="AT96" s="67">
        <v>0.23976562500000001</v>
      </c>
      <c r="AU96" s="67">
        <v>0.370546875</v>
      </c>
      <c r="AV96" s="67">
        <v>2.1796875</v>
      </c>
      <c r="AW96" s="67">
        <v>8.71875</v>
      </c>
      <c r="AX96" s="67">
        <v>14.53125</v>
      </c>
      <c r="AY96" s="67">
        <v>20.34375</v>
      </c>
      <c r="AZ96" s="71"/>
      <c r="BA96" s="81">
        <v>46.5</v>
      </c>
      <c r="BB96" s="70">
        <v>1.8600000000000002E-2</v>
      </c>
      <c r="BC96" s="70">
        <v>5.5800000000000002E-2</v>
      </c>
      <c r="BD96" s="70">
        <v>0.15345</v>
      </c>
      <c r="BE96" s="70">
        <v>0.23715</v>
      </c>
      <c r="BF96" s="70">
        <v>1.395</v>
      </c>
      <c r="BG96" s="70">
        <v>5.58</v>
      </c>
      <c r="BH96" s="70">
        <v>9.3000000000000007</v>
      </c>
      <c r="BI96" s="70">
        <v>13.02</v>
      </c>
      <c r="BJ96" s="70">
        <v>16.739999999999998</v>
      </c>
      <c r="BK96" s="71"/>
    </row>
    <row r="97" spans="1:63" x14ac:dyDescent="0.25">
      <c r="A97" s="81">
        <v>47</v>
      </c>
      <c r="B97" s="79">
        <v>47</v>
      </c>
      <c r="C97" s="87"/>
      <c r="D97" s="81">
        <v>47</v>
      </c>
      <c r="E97" s="85">
        <v>11.75</v>
      </c>
      <c r="F97" s="76">
        <v>35.25</v>
      </c>
      <c r="G97" s="87"/>
      <c r="H97" s="81">
        <v>47</v>
      </c>
      <c r="I97" s="77">
        <v>3.8351999999999999</v>
      </c>
      <c r="J97" s="77">
        <v>11.510299999999999</v>
      </c>
      <c r="K97" s="77">
        <v>31.654499999999999</v>
      </c>
      <c r="L97" s="87"/>
      <c r="M97" s="81">
        <v>47</v>
      </c>
      <c r="N97" s="74">
        <v>1.88</v>
      </c>
      <c r="O97" s="74">
        <v>5.64</v>
      </c>
      <c r="P97" s="74">
        <v>15.51</v>
      </c>
      <c r="Q97" s="74">
        <v>23.97</v>
      </c>
      <c r="R97" s="87"/>
      <c r="S97" s="81">
        <v>47</v>
      </c>
      <c r="T97" s="74">
        <v>0.47</v>
      </c>
      <c r="U97" s="74">
        <v>1.41</v>
      </c>
      <c r="V97" s="74">
        <v>3.8774999999999999</v>
      </c>
      <c r="W97" s="74">
        <v>5.9924999999999997</v>
      </c>
      <c r="X97" s="74">
        <v>35.25</v>
      </c>
      <c r="Y97" s="88"/>
      <c r="Z97" s="81">
        <v>47</v>
      </c>
      <c r="AA97" s="67">
        <v>0.20679999999999998</v>
      </c>
      <c r="AB97" s="67">
        <v>0.6251000000000001</v>
      </c>
      <c r="AC97" s="67">
        <v>1.7249000000000001</v>
      </c>
      <c r="AD97" s="67">
        <v>2.6649000000000003</v>
      </c>
      <c r="AE97" s="67">
        <v>15.665100000000001</v>
      </c>
      <c r="AF97" s="67">
        <v>26.113200000000003</v>
      </c>
      <c r="AG97" s="88"/>
      <c r="AH97" s="81">
        <v>47</v>
      </c>
      <c r="AI97" s="67">
        <v>5.2222222222222225E-2</v>
      </c>
      <c r="AJ97" s="67">
        <v>0.15666666666666665</v>
      </c>
      <c r="AK97" s="67">
        <v>0.43083333333333329</v>
      </c>
      <c r="AL97" s="67">
        <v>0.66583333333333339</v>
      </c>
      <c r="AM97" s="67">
        <v>3.916666666666667</v>
      </c>
      <c r="AN97" s="67">
        <v>15.666666666666668</v>
      </c>
      <c r="AO97" s="67">
        <v>26.111111111111114</v>
      </c>
      <c r="AP97" s="72"/>
      <c r="AQ97" s="81">
        <v>47</v>
      </c>
      <c r="AR97" s="67">
        <v>2.9374999999999998E-2</v>
      </c>
      <c r="AS97" s="67">
        <v>8.8124999999999995E-2</v>
      </c>
      <c r="AT97" s="67">
        <v>0.24234375</v>
      </c>
      <c r="AU97" s="67">
        <v>0.37453124999999998</v>
      </c>
      <c r="AV97" s="67">
        <v>2.203125</v>
      </c>
      <c r="AW97" s="67">
        <v>8.8125</v>
      </c>
      <c r="AX97" s="67">
        <v>14.6875</v>
      </c>
      <c r="AY97" s="67">
        <v>20.5625</v>
      </c>
      <c r="AZ97" s="71"/>
      <c r="BA97" s="81">
        <v>47</v>
      </c>
      <c r="BB97" s="70">
        <v>1.8800000000000001E-2</v>
      </c>
      <c r="BC97" s="70">
        <v>5.6399999999999999E-2</v>
      </c>
      <c r="BD97" s="70">
        <v>0.15510000000000002</v>
      </c>
      <c r="BE97" s="70">
        <v>0.2397</v>
      </c>
      <c r="BF97" s="70">
        <v>1.41</v>
      </c>
      <c r="BG97" s="70">
        <v>5.64</v>
      </c>
      <c r="BH97" s="70">
        <v>9.4</v>
      </c>
      <c r="BI97" s="70">
        <v>13.16</v>
      </c>
      <c r="BJ97" s="70">
        <v>16.920000000000002</v>
      </c>
      <c r="BK97" s="71"/>
    </row>
    <row r="98" spans="1:63" x14ac:dyDescent="0.25">
      <c r="A98" s="81">
        <v>47.5</v>
      </c>
      <c r="B98" s="79">
        <v>47.5</v>
      </c>
      <c r="C98" s="87"/>
      <c r="D98" s="81">
        <v>47.5</v>
      </c>
      <c r="E98" s="85">
        <v>11.875</v>
      </c>
      <c r="F98" s="76">
        <v>35.625</v>
      </c>
      <c r="G98" s="87"/>
      <c r="H98" s="81">
        <v>47.5</v>
      </c>
      <c r="I98" s="77">
        <v>3.8760000000000003</v>
      </c>
      <c r="J98" s="77">
        <v>11.632749999999998</v>
      </c>
      <c r="K98" s="77">
        <v>31.991249999999994</v>
      </c>
      <c r="L98" s="87"/>
      <c r="M98" s="81">
        <v>47.5</v>
      </c>
      <c r="N98" s="74">
        <v>1.9</v>
      </c>
      <c r="O98" s="74">
        <v>5.7</v>
      </c>
      <c r="P98" s="74">
        <v>15.675000000000001</v>
      </c>
      <c r="Q98" s="74">
        <v>24.225000000000001</v>
      </c>
      <c r="R98" s="87"/>
      <c r="S98" s="81">
        <v>47.5</v>
      </c>
      <c r="T98" s="74">
        <v>0.47499999999999998</v>
      </c>
      <c r="U98" s="74">
        <v>1.425</v>
      </c>
      <c r="V98" s="74">
        <v>3.9187500000000002</v>
      </c>
      <c r="W98" s="74">
        <v>6.0562500000000004</v>
      </c>
      <c r="X98" s="74">
        <v>35.625</v>
      </c>
      <c r="Y98" s="88"/>
      <c r="Z98" s="81">
        <v>47.5</v>
      </c>
      <c r="AA98" s="67">
        <v>0.20899999999999999</v>
      </c>
      <c r="AB98" s="67">
        <v>0.63175000000000003</v>
      </c>
      <c r="AC98" s="67">
        <v>1.74325</v>
      </c>
      <c r="AD98" s="67">
        <v>2.6932499999999999</v>
      </c>
      <c r="AE98" s="67">
        <v>15.83175</v>
      </c>
      <c r="AF98" s="67">
        <v>26.390999999999998</v>
      </c>
      <c r="AG98" s="88"/>
      <c r="AH98" s="81">
        <v>47.5</v>
      </c>
      <c r="AI98" s="67">
        <v>5.2777777777777778E-2</v>
      </c>
      <c r="AJ98" s="67">
        <v>0.15833333333333333</v>
      </c>
      <c r="AK98" s="67">
        <v>0.43541666666666662</v>
      </c>
      <c r="AL98" s="67">
        <v>0.67291666666666672</v>
      </c>
      <c r="AM98" s="67">
        <v>3.9583333333333339</v>
      </c>
      <c r="AN98" s="67">
        <v>15.833333333333336</v>
      </c>
      <c r="AO98" s="67">
        <v>26.388888888888893</v>
      </c>
      <c r="AP98" s="72"/>
      <c r="AQ98" s="81">
        <v>47.5</v>
      </c>
      <c r="AR98" s="67">
        <v>2.9687499999999999E-2</v>
      </c>
      <c r="AS98" s="67">
        <v>8.9062500000000003E-2</v>
      </c>
      <c r="AT98" s="67">
        <v>0.24492187500000001</v>
      </c>
      <c r="AU98" s="67">
        <v>0.37851562500000002</v>
      </c>
      <c r="AV98" s="67">
        <v>2.2265625</v>
      </c>
      <c r="AW98" s="67">
        <v>8.90625</v>
      </c>
      <c r="AX98" s="67">
        <v>14.84375</v>
      </c>
      <c r="AY98" s="67">
        <v>20.78125</v>
      </c>
      <c r="AZ98" s="71"/>
      <c r="BA98" s="81">
        <v>47.5</v>
      </c>
      <c r="BB98" s="70">
        <v>1.9000000000000003E-2</v>
      </c>
      <c r="BC98" s="70">
        <v>5.7000000000000002E-2</v>
      </c>
      <c r="BD98" s="70">
        <v>0.15675</v>
      </c>
      <c r="BE98" s="70">
        <v>0.24225000000000002</v>
      </c>
      <c r="BF98" s="70">
        <v>1.425</v>
      </c>
      <c r="BG98" s="70">
        <v>5.7</v>
      </c>
      <c r="BH98" s="70">
        <v>9.5</v>
      </c>
      <c r="BI98" s="70">
        <v>13.3</v>
      </c>
      <c r="BJ98" s="70">
        <v>17.100000000000001</v>
      </c>
      <c r="BK98" s="71"/>
    </row>
    <row r="99" spans="1:63" x14ac:dyDescent="0.25">
      <c r="A99" s="81">
        <v>48</v>
      </c>
      <c r="B99" s="79">
        <v>48</v>
      </c>
      <c r="C99" s="87"/>
      <c r="D99" s="81">
        <v>48</v>
      </c>
      <c r="E99" s="85">
        <v>12</v>
      </c>
      <c r="F99" s="76">
        <v>36</v>
      </c>
      <c r="G99" s="87"/>
      <c r="H99" s="81">
        <v>48</v>
      </c>
      <c r="I99" s="77">
        <v>3.9168000000000003</v>
      </c>
      <c r="J99" s="77">
        <v>11.7552</v>
      </c>
      <c r="K99" s="77">
        <v>32.327999999999996</v>
      </c>
      <c r="L99" s="87"/>
      <c r="M99" s="81">
        <v>48</v>
      </c>
      <c r="N99" s="74">
        <v>1.92</v>
      </c>
      <c r="O99" s="74">
        <v>5.76</v>
      </c>
      <c r="P99" s="74">
        <v>15.84</v>
      </c>
      <c r="Q99" s="74">
        <v>24.48</v>
      </c>
      <c r="R99" s="87"/>
      <c r="S99" s="81">
        <v>48</v>
      </c>
      <c r="T99" s="74">
        <v>0.48</v>
      </c>
      <c r="U99" s="74">
        <v>1.44</v>
      </c>
      <c r="V99" s="74">
        <v>3.96</v>
      </c>
      <c r="W99" s="74">
        <v>6.12</v>
      </c>
      <c r="X99" s="74">
        <v>36</v>
      </c>
      <c r="Y99" s="88"/>
      <c r="Z99" s="81">
        <v>48</v>
      </c>
      <c r="AA99" s="67">
        <v>0.2112</v>
      </c>
      <c r="AB99" s="67">
        <v>0.63840000000000008</v>
      </c>
      <c r="AC99" s="67">
        <v>1.7616000000000001</v>
      </c>
      <c r="AD99" s="67">
        <v>2.7215999999999996</v>
      </c>
      <c r="AE99" s="67">
        <v>15.998399999999998</v>
      </c>
      <c r="AF99" s="67">
        <v>26.668800000000001</v>
      </c>
      <c r="AG99" s="88"/>
      <c r="AH99" s="81">
        <v>48</v>
      </c>
      <c r="AI99" s="67">
        <v>5.333333333333333E-2</v>
      </c>
      <c r="AJ99" s="67">
        <v>0.16</v>
      </c>
      <c r="AK99" s="67">
        <v>0.44</v>
      </c>
      <c r="AL99" s="67">
        <v>0.68</v>
      </c>
      <c r="AM99" s="67">
        <v>4</v>
      </c>
      <c r="AN99" s="67">
        <v>16</v>
      </c>
      <c r="AO99" s="67">
        <v>26.666666666666671</v>
      </c>
      <c r="AP99" s="72"/>
      <c r="AQ99" s="81">
        <v>48</v>
      </c>
      <c r="AR99" s="67">
        <v>0.03</v>
      </c>
      <c r="AS99" s="67">
        <v>0.09</v>
      </c>
      <c r="AT99" s="67">
        <v>0.2475</v>
      </c>
      <c r="AU99" s="67">
        <v>0.38250000000000001</v>
      </c>
      <c r="AV99" s="67">
        <v>2.25</v>
      </c>
      <c r="AW99" s="67">
        <v>9</v>
      </c>
      <c r="AX99" s="67">
        <v>15</v>
      </c>
      <c r="AY99" s="67">
        <v>21</v>
      </c>
      <c r="AZ99" s="71"/>
      <c r="BA99" s="81">
        <v>48</v>
      </c>
      <c r="BB99" s="70">
        <v>1.9199999999999998E-2</v>
      </c>
      <c r="BC99" s="70">
        <v>5.7599999999999998E-2</v>
      </c>
      <c r="BD99" s="70">
        <v>0.15839999999999999</v>
      </c>
      <c r="BE99" s="70">
        <v>0.24480000000000002</v>
      </c>
      <c r="BF99" s="70">
        <v>1.44</v>
      </c>
      <c r="BG99" s="70">
        <v>5.76</v>
      </c>
      <c r="BH99" s="70">
        <v>9.6</v>
      </c>
      <c r="BI99" s="70">
        <v>13.44</v>
      </c>
      <c r="BJ99" s="70">
        <v>17.28</v>
      </c>
      <c r="BK99" s="71"/>
    </row>
    <row r="100" spans="1:63" x14ac:dyDescent="0.25">
      <c r="A100" s="81">
        <v>48.5</v>
      </c>
      <c r="B100" s="79">
        <v>48.5</v>
      </c>
      <c r="C100" s="87"/>
      <c r="D100" s="81">
        <v>48.5</v>
      </c>
      <c r="E100" s="85">
        <v>12.125</v>
      </c>
      <c r="F100" s="76">
        <v>36.375</v>
      </c>
      <c r="G100" s="87"/>
      <c r="H100" s="81">
        <v>48.5</v>
      </c>
      <c r="I100" s="77">
        <v>3.9575999999999998</v>
      </c>
      <c r="J100" s="77">
        <v>11.877649999999999</v>
      </c>
      <c r="K100" s="77">
        <v>32.664749999999998</v>
      </c>
      <c r="L100" s="87"/>
      <c r="M100" s="81">
        <v>48.5</v>
      </c>
      <c r="N100" s="74">
        <v>1.94</v>
      </c>
      <c r="O100" s="74">
        <v>5.82</v>
      </c>
      <c r="P100" s="74">
        <v>16.004999999999999</v>
      </c>
      <c r="Q100" s="74">
        <v>24.734999999999999</v>
      </c>
      <c r="R100" s="87"/>
      <c r="S100" s="81">
        <v>48.5</v>
      </c>
      <c r="T100" s="74">
        <v>0.48499999999999999</v>
      </c>
      <c r="U100" s="74">
        <v>1.4550000000000001</v>
      </c>
      <c r="V100" s="74">
        <v>4.0012499999999998</v>
      </c>
      <c r="W100" s="74">
        <v>6.1837499999999999</v>
      </c>
      <c r="X100" s="74">
        <v>36.375</v>
      </c>
      <c r="Y100" s="88"/>
      <c r="Z100" s="81">
        <v>48.5</v>
      </c>
      <c r="AA100" s="67">
        <v>0.21340000000000001</v>
      </c>
      <c r="AB100" s="67">
        <v>0.64505000000000012</v>
      </c>
      <c r="AC100" s="67">
        <v>1.7799500000000001</v>
      </c>
      <c r="AD100" s="67">
        <v>2.7499500000000001</v>
      </c>
      <c r="AE100" s="67">
        <v>16.165049999999997</v>
      </c>
      <c r="AF100" s="67">
        <v>26.946600000000004</v>
      </c>
      <c r="AG100" s="88"/>
      <c r="AH100" s="81">
        <v>48.5</v>
      </c>
      <c r="AI100" s="67">
        <v>5.3888888888888882E-2</v>
      </c>
      <c r="AJ100" s="67">
        <v>0.16166666666666665</v>
      </c>
      <c r="AK100" s="67">
        <v>0.44458333333333327</v>
      </c>
      <c r="AL100" s="67">
        <v>0.68708333333333338</v>
      </c>
      <c r="AM100" s="67">
        <v>4.041666666666667</v>
      </c>
      <c r="AN100" s="67">
        <v>16.166666666666668</v>
      </c>
      <c r="AO100" s="67">
        <v>26.944444444444443</v>
      </c>
      <c r="AP100" s="72"/>
      <c r="AQ100" s="81">
        <v>48.5</v>
      </c>
      <c r="AR100" s="67">
        <v>3.0312499999999999E-2</v>
      </c>
      <c r="AS100" s="67">
        <v>9.0937500000000004E-2</v>
      </c>
      <c r="AT100" s="67">
        <v>0.25007812499999998</v>
      </c>
      <c r="AU100" s="67">
        <v>0.38648437499999999</v>
      </c>
      <c r="AV100" s="67">
        <v>2.2734375</v>
      </c>
      <c r="AW100" s="67">
        <v>9.09375</v>
      </c>
      <c r="AX100" s="67">
        <v>15.15625</v>
      </c>
      <c r="AY100" s="67">
        <v>21.21875</v>
      </c>
      <c r="AZ100" s="71"/>
      <c r="BA100" s="81">
        <v>48.5</v>
      </c>
      <c r="BB100" s="70">
        <v>1.9400000000000001E-2</v>
      </c>
      <c r="BC100" s="70">
        <v>5.8199999999999995E-2</v>
      </c>
      <c r="BD100" s="70">
        <v>0.16005</v>
      </c>
      <c r="BE100" s="70">
        <v>0.24734999999999999</v>
      </c>
      <c r="BF100" s="70">
        <v>1.4550000000000001</v>
      </c>
      <c r="BG100" s="70">
        <v>5.82</v>
      </c>
      <c r="BH100" s="70">
        <v>9.6999999999999993</v>
      </c>
      <c r="BI100" s="70">
        <v>13.58</v>
      </c>
      <c r="BJ100" s="70">
        <v>17.46</v>
      </c>
      <c r="BK100" s="71"/>
    </row>
    <row r="101" spans="1:63" x14ac:dyDescent="0.25">
      <c r="A101" s="81">
        <v>49</v>
      </c>
      <c r="B101" s="79">
        <v>49</v>
      </c>
      <c r="C101" s="87"/>
      <c r="D101" s="81">
        <v>49</v>
      </c>
      <c r="E101" s="85">
        <v>12.25</v>
      </c>
      <c r="F101" s="76">
        <v>36.75</v>
      </c>
      <c r="G101" s="87"/>
      <c r="H101" s="81">
        <v>49</v>
      </c>
      <c r="I101" s="77">
        <v>3.9984000000000002</v>
      </c>
      <c r="J101" s="77">
        <v>12.0001</v>
      </c>
      <c r="K101" s="77">
        <v>33.001499999999993</v>
      </c>
      <c r="L101" s="87"/>
      <c r="M101" s="81">
        <v>49</v>
      </c>
      <c r="N101" s="74">
        <v>1.96</v>
      </c>
      <c r="O101" s="74">
        <v>5.88</v>
      </c>
      <c r="P101" s="74">
        <v>16.170000000000002</v>
      </c>
      <c r="Q101" s="74">
        <v>24.99</v>
      </c>
      <c r="R101" s="87"/>
      <c r="S101" s="81">
        <v>49</v>
      </c>
      <c r="T101" s="74">
        <v>0.49</v>
      </c>
      <c r="U101" s="74">
        <v>1.47</v>
      </c>
      <c r="V101" s="74">
        <v>4.0425000000000004</v>
      </c>
      <c r="W101" s="74">
        <v>6.2474999999999996</v>
      </c>
      <c r="X101" s="74">
        <v>36.75</v>
      </c>
      <c r="Y101" s="88"/>
      <c r="Z101" s="81">
        <v>49</v>
      </c>
      <c r="AA101" s="67">
        <v>0.21559999999999999</v>
      </c>
      <c r="AB101" s="67">
        <v>0.65170000000000006</v>
      </c>
      <c r="AC101" s="67">
        <v>1.7982999999999998</v>
      </c>
      <c r="AD101" s="67">
        <v>2.7782999999999998</v>
      </c>
      <c r="AE101" s="67">
        <v>16.331699999999998</v>
      </c>
      <c r="AF101" s="67">
        <v>27.224399999999999</v>
      </c>
      <c r="AG101" s="88"/>
      <c r="AH101" s="81">
        <v>49</v>
      </c>
      <c r="AI101" s="67">
        <v>5.4444444444444434E-2</v>
      </c>
      <c r="AJ101" s="67">
        <v>0.16333333333333333</v>
      </c>
      <c r="AK101" s="67">
        <v>0.44916666666666666</v>
      </c>
      <c r="AL101" s="67">
        <v>0.69416666666666671</v>
      </c>
      <c r="AM101" s="67">
        <v>4.0833333333333339</v>
      </c>
      <c r="AN101" s="67">
        <v>16.333333333333336</v>
      </c>
      <c r="AO101" s="67">
        <v>27.222222222222221</v>
      </c>
      <c r="AP101" s="72"/>
      <c r="AQ101" s="81">
        <v>49</v>
      </c>
      <c r="AR101" s="67">
        <v>3.0624999999999999E-2</v>
      </c>
      <c r="AS101" s="67">
        <v>9.1874999999999998E-2</v>
      </c>
      <c r="AT101" s="67">
        <v>0.25265625000000003</v>
      </c>
      <c r="AU101" s="67">
        <v>0.39046874999999998</v>
      </c>
      <c r="AV101" s="67">
        <v>2.296875</v>
      </c>
      <c r="AW101" s="67">
        <v>9.1875</v>
      </c>
      <c r="AX101" s="67">
        <v>15.3125</v>
      </c>
      <c r="AY101" s="67">
        <v>21.4375</v>
      </c>
      <c r="AZ101" s="71"/>
      <c r="BA101" s="81">
        <v>49</v>
      </c>
      <c r="BB101" s="70">
        <v>1.9599999999999999E-2</v>
      </c>
      <c r="BC101" s="70">
        <v>5.8799999999999998E-2</v>
      </c>
      <c r="BD101" s="70">
        <v>0.16170000000000001</v>
      </c>
      <c r="BE101" s="70">
        <v>0.24990000000000001</v>
      </c>
      <c r="BF101" s="70">
        <v>1.47</v>
      </c>
      <c r="BG101" s="70">
        <v>5.88</v>
      </c>
      <c r="BH101" s="70">
        <v>9.8000000000000007</v>
      </c>
      <c r="BI101" s="70">
        <v>13.72</v>
      </c>
      <c r="BJ101" s="70">
        <v>17.64</v>
      </c>
      <c r="BK101" s="71"/>
    </row>
    <row r="102" spans="1:63" x14ac:dyDescent="0.25">
      <c r="A102" s="81">
        <v>49.5</v>
      </c>
      <c r="B102" s="79">
        <v>49.5</v>
      </c>
      <c r="C102" s="75"/>
      <c r="D102" s="81">
        <v>49.5</v>
      </c>
      <c r="E102" s="85">
        <v>12.375</v>
      </c>
      <c r="F102" s="76">
        <v>37.125</v>
      </c>
      <c r="G102" s="75"/>
      <c r="H102" s="81">
        <v>49.5</v>
      </c>
      <c r="I102" s="77">
        <v>4.0392000000000001</v>
      </c>
      <c r="J102" s="77">
        <v>12.122549999999999</v>
      </c>
      <c r="K102" s="77">
        <v>33.338249999999995</v>
      </c>
      <c r="L102" s="75"/>
      <c r="M102" s="81">
        <v>49.5</v>
      </c>
      <c r="N102" s="74">
        <v>1.98</v>
      </c>
      <c r="O102" s="74">
        <v>5.94</v>
      </c>
      <c r="P102" s="74">
        <v>16.335000000000001</v>
      </c>
      <c r="Q102" s="74">
        <v>25.245000000000001</v>
      </c>
      <c r="R102" s="75"/>
      <c r="S102" s="81">
        <v>49.5</v>
      </c>
      <c r="T102" s="74">
        <v>0.495</v>
      </c>
      <c r="U102" s="74">
        <v>1.4850000000000001</v>
      </c>
      <c r="V102" s="74">
        <v>4.0837500000000002</v>
      </c>
      <c r="W102" s="74">
        <v>6.3112500000000002</v>
      </c>
      <c r="X102" s="74">
        <v>37.125</v>
      </c>
      <c r="Y102" s="67"/>
      <c r="Z102" s="81">
        <v>49.5</v>
      </c>
      <c r="AA102" s="67">
        <v>0.21780000000000002</v>
      </c>
      <c r="AB102" s="67">
        <v>0.6583500000000001</v>
      </c>
      <c r="AC102" s="67">
        <v>1.8166499999999999</v>
      </c>
      <c r="AD102" s="67">
        <v>2.8066500000000003</v>
      </c>
      <c r="AE102" s="67">
        <v>16.498349999999999</v>
      </c>
      <c r="AF102" s="67">
        <v>27.502200000000002</v>
      </c>
      <c r="AG102" s="67"/>
      <c r="AH102" s="81">
        <v>49.5</v>
      </c>
      <c r="AI102" s="67">
        <v>5.5E-2</v>
      </c>
      <c r="AJ102" s="67">
        <v>0.16500000000000001</v>
      </c>
      <c r="AK102" s="67">
        <v>0.45374999999999999</v>
      </c>
      <c r="AL102" s="67">
        <v>0.70125000000000004</v>
      </c>
      <c r="AM102" s="67">
        <v>4.1250000000000009</v>
      </c>
      <c r="AN102" s="67">
        <v>16.500000000000004</v>
      </c>
      <c r="AO102" s="67">
        <v>27.5</v>
      </c>
      <c r="AP102" s="67"/>
      <c r="AQ102" s="81">
        <v>49.5</v>
      </c>
      <c r="AR102" s="67">
        <v>3.09375E-2</v>
      </c>
      <c r="AS102" s="67">
        <v>9.2812500000000006E-2</v>
      </c>
      <c r="AT102" s="67">
        <v>0.25523437500000001</v>
      </c>
      <c r="AU102" s="67">
        <v>0.39445312500000002</v>
      </c>
      <c r="AV102" s="67">
        <v>2.3203125</v>
      </c>
      <c r="AW102" s="67">
        <v>9.28125</v>
      </c>
      <c r="AX102" s="67">
        <v>15.46875</v>
      </c>
      <c r="AY102" s="67">
        <v>21.65625</v>
      </c>
      <c r="AZ102" s="67"/>
      <c r="BA102" s="81">
        <v>49.5</v>
      </c>
      <c r="BB102" s="70">
        <v>1.9799999999999998E-2</v>
      </c>
      <c r="BC102" s="70">
        <v>5.9399999999999994E-2</v>
      </c>
      <c r="BD102" s="70">
        <v>0.16335</v>
      </c>
      <c r="BE102" s="70">
        <v>0.25245000000000001</v>
      </c>
      <c r="BF102" s="70">
        <v>1.4850000000000001</v>
      </c>
      <c r="BG102" s="70">
        <v>5.94</v>
      </c>
      <c r="BH102" s="70">
        <v>9.9</v>
      </c>
      <c r="BI102" s="70">
        <v>13.86</v>
      </c>
      <c r="BJ102" s="70">
        <v>17.82</v>
      </c>
      <c r="BK102" s="67"/>
    </row>
    <row r="103" spans="1:63" x14ac:dyDescent="0.25">
      <c r="A103" s="81">
        <v>50</v>
      </c>
      <c r="B103" s="79">
        <v>50</v>
      </c>
      <c r="C103" s="75"/>
      <c r="D103" s="81">
        <v>50</v>
      </c>
      <c r="E103" s="85">
        <v>12.5</v>
      </c>
      <c r="F103" s="76">
        <v>37.5</v>
      </c>
      <c r="G103" s="75"/>
      <c r="H103" s="81">
        <v>50</v>
      </c>
      <c r="I103" s="77">
        <v>4.08</v>
      </c>
      <c r="J103" s="77">
        <v>12.244999999999999</v>
      </c>
      <c r="K103" s="77">
        <v>33.674999999999997</v>
      </c>
      <c r="L103" s="75"/>
      <c r="M103" s="81">
        <v>50</v>
      </c>
      <c r="N103" s="74">
        <v>2</v>
      </c>
      <c r="O103" s="74">
        <v>6</v>
      </c>
      <c r="P103" s="74">
        <v>16.5</v>
      </c>
      <c r="Q103" s="74">
        <v>25.5</v>
      </c>
      <c r="R103" s="75"/>
      <c r="S103" s="81">
        <v>50</v>
      </c>
      <c r="T103" s="74">
        <v>0.5</v>
      </c>
      <c r="U103" s="74">
        <v>1.5</v>
      </c>
      <c r="V103" s="74">
        <v>4.125</v>
      </c>
      <c r="W103" s="74">
        <v>6.375</v>
      </c>
      <c r="X103" s="74">
        <v>37.5</v>
      </c>
      <c r="Y103" s="67"/>
      <c r="Z103" s="81">
        <v>50</v>
      </c>
      <c r="AA103" s="67">
        <v>0.22</v>
      </c>
      <c r="AB103" s="67">
        <v>0.66500000000000004</v>
      </c>
      <c r="AC103" s="67">
        <v>1.835</v>
      </c>
      <c r="AD103" s="67">
        <v>2.835</v>
      </c>
      <c r="AE103" s="67">
        <v>16.664999999999999</v>
      </c>
      <c r="AF103" s="67">
        <v>27.78</v>
      </c>
      <c r="AG103" s="67"/>
      <c r="AH103" s="81">
        <v>50</v>
      </c>
      <c r="AI103" s="67">
        <v>5.5555555555555552E-2</v>
      </c>
      <c r="AJ103" s="67">
        <v>0.16666666666666663</v>
      </c>
      <c r="AK103" s="67">
        <v>0.45833333333333326</v>
      </c>
      <c r="AL103" s="67">
        <v>0.70833333333333348</v>
      </c>
      <c r="AM103" s="67">
        <v>4.166666666666667</v>
      </c>
      <c r="AN103" s="67">
        <v>16.666666666666668</v>
      </c>
      <c r="AO103" s="67">
        <v>27.777777777777779</v>
      </c>
      <c r="AP103" s="67"/>
      <c r="AQ103" s="81">
        <v>50</v>
      </c>
      <c r="AR103" s="67">
        <v>3.125E-2</v>
      </c>
      <c r="AS103" s="67">
        <v>9.375E-2</v>
      </c>
      <c r="AT103" s="67">
        <v>0.2578125</v>
      </c>
      <c r="AU103" s="67">
        <v>0.3984375</v>
      </c>
      <c r="AV103" s="67">
        <v>2.34375</v>
      </c>
      <c r="AW103" s="67">
        <v>9.375</v>
      </c>
      <c r="AX103" s="67">
        <v>15.625</v>
      </c>
      <c r="AY103" s="67">
        <v>21.875</v>
      </c>
      <c r="AZ103" s="67"/>
      <c r="BA103" s="81">
        <v>50</v>
      </c>
      <c r="BB103" s="70">
        <v>0.02</v>
      </c>
      <c r="BC103" s="70">
        <v>0.06</v>
      </c>
      <c r="BD103" s="70">
        <v>0.16500000000000001</v>
      </c>
      <c r="BE103" s="70">
        <v>0.255</v>
      </c>
      <c r="BF103" s="70">
        <v>1.5</v>
      </c>
      <c r="BG103" s="70">
        <v>6</v>
      </c>
      <c r="BH103" s="70">
        <v>10</v>
      </c>
      <c r="BI103" s="70">
        <v>14</v>
      </c>
      <c r="BJ103" s="70">
        <v>18</v>
      </c>
      <c r="BK103" s="67"/>
    </row>
    <row r="104" spans="1:63" x14ac:dyDescent="0.25">
      <c r="A104" s="81">
        <v>50.5</v>
      </c>
      <c r="B104" s="79">
        <v>50.5</v>
      </c>
      <c r="C104" s="75"/>
      <c r="D104" s="81">
        <v>50.5</v>
      </c>
      <c r="E104" s="85">
        <v>12.625</v>
      </c>
      <c r="F104" s="76">
        <v>37.875</v>
      </c>
      <c r="G104" s="75"/>
      <c r="H104" s="81">
        <v>50.5</v>
      </c>
      <c r="I104" s="77">
        <v>4.1208</v>
      </c>
      <c r="J104" s="77">
        <v>12.367449999999998</v>
      </c>
      <c r="K104" s="77">
        <v>34.011749999999999</v>
      </c>
      <c r="L104" s="75"/>
      <c r="M104" s="81">
        <v>50.5</v>
      </c>
      <c r="N104" s="74">
        <v>2.02</v>
      </c>
      <c r="O104" s="74">
        <v>6.06</v>
      </c>
      <c r="P104" s="74">
        <v>16.664999999999999</v>
      </c>
      <c r="Q104" s="74">
        <v>25.754999999999999</v>
      </c>
      <c r="R104" s="75"/>
      <c r="S104" s="81">
        <v>50.5</v>
      </c>
      <c r="T104" s="74">
        <v>0.505</v>
      </c>
      <c r="U104" s="74">
        <v>1.5149999999999999</v>
      </c>
      <c r="V104" s="74">
        <v>4.1662499999999998</v>
      </c>
      <c r="W104" s="74">
        <v>6.4387499999999998</v>
      </c>
      <c r="X104" s="74">
        <v>37.875</v>
      </c>
      <c r="Y104" s="67"/>
      <c r="Z104" s="81">
        <v>50.5</v>
      </c>
      <c r="AA104" s="67">
        <v>0.22219999999999998</v>
      </c>
      <c r="AB104" s="67">
        <v>0.67165000000000008</v>
      </c>
      <c r="AC104" s="67">
        <v>1.8533500000000001</v>
      </c>
      <c r="AD104" s="67">
        <v>2.8633499999999996</v>
      </c>
      <c r="AE104" s="67">
        <v>16.83165</v>
      </c>
      <c r="AF104" s="67">
        <v>28.0578</v>
      </c>
      <c r="AG104" s="67"/>
      <c r="AH104" s="81">
        <v>50.5</v>
      </c>
      <c r="AI104" s="67">
        <v>5.6111111111111105E-2</v>
      </c>
      <c r="AJ104" s="67">
        <v>0.16833333333333333</v>
      </c>
      <c r="AK104" s="67">
        <v>0.46291666666666664</v>
      </c>
      <c r="AL104" s="67">
        <v>0.7154166666666667</v>
      </c>
      <c r="AM104" s="67">
        <v>4.2083333333333339</v>
      </c>
      <c r="AN104" s="67">
        <v>16.833333333333336</v>
      </c>
      <c r="AO104" s="67">
        <v>28.055555555555557</v>
      </c>
      <c r="AP104" s="67"/>
      <c r="AQ104" s="81">
        <v>50.5</v>
      </c>
      <c r="AR104" s="67">
        <v>3.15625E-2</v>
      </c>
      <c r="AS104" s="67">
        <v>9.4687499999999994E-2</v>
      </c>
      <c r="AT104" s="67">
        <v>0.26039062499999999</v>
      </c>
      <c r="AU104" s="67">
        <v>0.40242187499999998</v>
      </c>
      <c r="AV104" s="67">
        <v>2.3671875</v>
      </c>
      <c r="AW104" s="67">
        <v>9.46875</v>
      </c>
      <c r="AX104" s="67">
        <v>15.78125</v>
      </c>
      <c r="AY104" s="67">
        <v>22.09375</v>
      </c>
      <c r="AZ104" s="67"/>
      <c r="BA104" s="81">
        <v>50.5</v>
      </c>
      <c r="BB104" s="70">
        <v>2.0199999999999999E-2</v>
      </c>
      <c r="BC104" s="70">
        <v>6.0599999999999994E-2</v>
      </c>
      <c r="BD104" s="70">
        <v>0.16664999999999999</v>
      </c>
      <c r="BE104" s="70">
        <v>0.25755</v>
      </c>
      <c r="BF104" s="70">
        <v>1.5149999999999999</v>
      </c>
      <c r="BG104" s="70">
        <v>6.06</v>
      </c>
      <c r="BH104" s="70">
        <v>10.1</v>
      </c>
      <c r="BI104" s="70">
        <v>14.14</v>
      </c>
      <c r="BJ104" s="70">
        <v>18.18</v>
      </c>
      <c r="BK104" s="67"/>
    </row>
    <row r="105" spans="1:63" x14ac:dyDescent="0.25">
      <c r="A105" s="81">
        <v>51</v>
      </c>
      <c r="B105" s="79">
        <v>51</v>
      </c>
      <c r="C105" s="75"/>
      <c r="D105" s="81">
        <v>51</v>
      </c>
      <c r="E105" s="85">
        <v>12.75</v>
      </c>
      <c r="F105" s="76">
        <v>38.25</v>
      </c>
      <c r="G105" s="75"/>
      <c r="H105" s="81">
        <v>51</v>
      </c>
      <c r="I105" s="77">
        <v>4.1616</v>
      </c>
      <c r="J105" s="77">
        <v>12.4899</v>
      </c>
      <c r="K105" s="77">
        <v>34.348500000000001</v>
      </c>
      <c r="L105" s="75"/>
      <c r="M105" s="81">
        <v>51</v>
      </c>
      <c r="N105" s="74">
        <v>2.04</v>
      </c>
      <c r="O105" s="74">
        <v>6.12</v>
      </c>
      <c r="P105" s="74">
        <v>16.829999999999998</v>
      </c>
      <c r="Q105" s="74">
        <v>26.01</v>
      </c>
      <c r="R105" s="75"/>
      <c r="S105" s="81">
        <v>51</v>
      </c>
      <c r="T105" s="74">
        <v>0.51</v>
      </c>
      <c r="U105" s="74">
        <v>1.53</v>
      </c>
      <c r="V105" s="74">
        <v>4.2074999999999996</v>
      </c>
      <c r="W105" s="74">
        <v>6.5025000000000004</v>
      </c>
      <c r="X105" s="74">
        <v>38.25</v>
      </c>
      <c r="Y105" s="67"/>
      <c r="Z105" s="81">
        <v>51</v>
      </c>
      <c r="AA105" s="67">
        <v>0.22440000000000002</v>
      </c>
      <c r="AB105" s="67">
        <v>0.67830000000000001</v>
      </c>
      <c r="AC105" s="67">
        <v>1.8716999999999999</v>
      </c>
      <c r="AD105" s="67">
        <v>2.8917000000000002</v>
      </c>
      <c r="AE105" s="67">
        <v>16.9983</v>
      </c>
      <c r="AF105" s="67">
        <v>28.335599999999999</v>
      </c>
      <c r="AG105" s="67"/>
      <c r="AH105" s="81">
        <v>51</v>
      </c>
      <c r="AI105" s="67">
        <v>5.6666666666666664E-2</v>
      </c>
      <c r="AJ105" s="67">
        <v>0.17</v>
      </c>
      <c r="AK105" s="67">
        <v>0.46750000000000003</v>
      </c>
      <c r="AL105" s="67">
        <v>0.72250000000000003</v>
      </c>
      <c r="AM105" s="67">
        <v>4.2500000000000009</v>
      </c>
      <c r="AN105" s="67">
        <v>17.000000000000004</v>
      </c>
      <c r="AO105" s="67">
        <v>28.333333333333336</v>
      </c>
      <c r="AP105" s="67"/>
      <c r="AQ105" s="81">
        <v>51</v>
      </c>
      <c r="AR105" s="67">
        <v>3.1875000000000001E-2</v>
      </c>
      <c r="AS105" s="67">
        <v>9.5625000000000002E-2</v>
      </c>
      <c r="AT105" s="67">
        <v>0.26296874999999997</v>
      </c>
      <c r="AU105" s="67">
        <v>0.40640625000000002</v>
      </c>
      <c r="AV105" s="67">
        <v>2.390625</v>
      </c>
      <c r="AW105" s="67">
        <v>9.5625</v>
      </c>
      <c r="AX105" s="67">
        <v>15.9375</v>
      </c>
      <c r="AY105" s="67">
        <v>22.3125</v>
      </c>
      <c r="AZ105" s="67"/>
      <c r="BA105" s="81">
        <v>51</v>
      </c>
      <c r="BB105" s="70">
        <v>2.0400000000000001E-2</v>
      </c>
      <c r="BC105" s="70">
        <v>6.1200000000000004E-2</v>
      </c>
      <c r="BD105" s="70">
        <v>0.16830000000000001</v>
      </c>
      <c r="BE105" s="70">
        <v>0.2601</v>
      </c>
      <c r="BF105" s="70">
        <v>1.53</v>
      </c>
      <c r="BG105" s="70">
        <v>6.12</v>
      </c>
      <c r="BH105" s="70">
        <v>10.199999999999999</v>
      </c>
      <c r="BI105" s="70">
        <v>14.28</v>
      </c>
      <c r="BJ105" s="70">
        <v>18.36</v>
      </c>
      <c r="BK105" s="67"/>
    </row>
    <row r="106" spans="1:63" x14ac:dyDescent="0.25">
      <c r="A106" s="81">
        <v>51.5</v>
      </c>
      <c r="B106" s="79">
        <v>51.5</v>
      </c>
      <c r="C106" s="75"/>
      <c r="D106" s="81">
        <v>51.5</v>
      </c>
      <c r="E106" s="85">
        <v>12.875</v>
      </c>
      <c r="F106" s="76">
        <v>38.625</v>
      </c>
      <c r="G106" s="75"/>
      <c r="H106" s="81">
        <v>51.5</v>
      </c>
      <c r="I106" s="77">
        <v>4.2023999999999999</v>
      </c>
      <c r="J106" s="77">
        <v>12.612349999999999</v>
      </c>
      <c r="K106" s="77">
        <v>34.685249999999996</v>
      </c>
      <c r="L106" s="75"/>
      <c r="M106" s="81">
        <v>51.5</v>
      </c>
      <c r="N106" s="74">
        <v>2.06</v>
      </c>
      <c r="O106" s="74">
        <v>6.18</v>
      </c>
      <c r="P106" s="74">
        <v>16.995000000000001</v>
      </c>
      <c r="Q106" s="74">
        <v>26.265000000000001</v>
      </c>
      <c r="R106" s="75"/>
      <c r="S106" s="81">
        <v>51.5</v>
      </c>
      <c r="T106" s="74">
        <v>0.51500000000000001</v>
      </c>
      <c r="U106" s="74">
        <v>1.5449999999999999</v>
      </c>
      <c r="V106" s="74">
        <v>4.2487500000000002</v>
      </c>
      <c r="W106" s="74">
        <v>6.5662500000000001</v>
      </c>
      <c r="X106" s="74">
        <v>38.625</v>
      </c>
      <c r="Y106" s="67"/>
      <c r="Z106" s="81">
        <v>51.5</v>
      </c>
      <c r="AA106" s="67">
        <v>0.2266</v>
      </c>
      <c r="AB106" s="67">
        <v>0.68495000000000006</v>
      </c>
      <c r="AC106" s="67">
        <v>1.89005</v>
      </c>
      <c r="AD106" s="67">
        <v>2.9200499999999998</v>
      </c>
      <c r="AE106" s="67">
        <v>17.164949999999997</v>
      </c>
      <c r="AF106" s="67">
        <v>28.613400000000002</v>
      </c>
      <c r="AG106" s="67"/>
      <c r="AH106" s="81">
        <v>51.5</v>
      </c>
      <c r="AI106" s="67">
        <v>5.7222222222222223E-2</v>
      </c>
      <c r="AJ106" s="67">
        <v>0.17166666666666663</v>
      </c>
      <c r="AK106" s="67">
        <v>0.4720833333333333</v>
      </c>
      <c r="AL106" s="67">
        <v>0.72958333333333347</v>
      </c>
      <c r="AM106" s="67">
        <v>4.291666666666667</v>
      </c>
      <c r="AN106" s="67">
        <v>17.166666666666668</v>
      </c>
      <c r="AO106" s="67">
        <v>28.611111111111114</v>
      </c>
      <c r="AP106" s="67"/>
      <c r="AQ106" s="81">
        <v>51.5</v>
      </c>
      <c r="AR106" s="67">
        <v>3.2187500000000001E-2</v>
      </c>
      <c r="AS106" s="67">
        <v>9.6562499999999996E-2</v>
      </c>
      <c r="AT106" s="67">
        <v>0.26554687500000002</v>
      </c>
      <c r="AU106" s="67">
        <v>0.41039062500000001</v>
      </c>
      <c r="AV106" s="67">
        <v>2.4140625</v>
      </c>
      <c r="AW106" s="67">
        <v>9.65625</v>
      </c>
      <c r="AX106" s="67">
        <v>16.09375</v>
      </c>
      <c r="AY106" s="67">
        <v>22.53125</v>
      </c>
      <c r="AZ106" s="67"/>
      <c r="BA106" s="81">
        <v>51.5</v>
      </c>
      <c r="BB106" s="70">
        <v>2.06E-2</v>
      </c>
      <c r="BC106" s="70">
        <v>6.1799999999999994E-2</v>
      </c>
      <c r="BD106" s="70">
        <v>0.16995000000000002</v>
      </c>
      <c r="BE106" s="70">
        <v>0.26264999999999999</v>
      </c>
      <c r="BF106" s="70">
        <v>1.5449999999999999</v>
      </c>
      <c r="BG106" s="70">
        <v>6.18</v>
      </c>
      <c r="BH106" s="70">
        <v>10.3</v>
      </c>
      <c r="BI106" s="70">
        <v>14.42</v>
      </c>
      <c r="BJ106" s="70">
        <v>18.54</v>
      </c>
      <c r="BK106" s="67"/>
    </row>
    <row r="107" spans="1:63" x14ac:dyDescent="0.25">
      <c r="A107" s="81">
        <v>52</v>
      </c>
      <c r="B107" s="79">
        <v>52</v>
      </c>
      <c r="C107" s="75"/>
      <c r="D107" s="81">
        <v>52</v>
      </c>
      <c r="E107" s="85">
        <v>13</v>
      </c>
      <c r="F107" s="76">
        <v>39</v>
      </c>
      <c r="G107" s="75"/>
      <c r="H107" s="81">
        <v>52</v>
      </c>
      <c r="I107" s="77">
        <v>4.2431999999999999</v>
      </c>
      <c r="J107" s="77">
        <v>12.7348</v>
      </c>
      <c r="K107" s="77">
        <v>35.021999999999998</v>
      </c>
      <c r="L107" s="75"/>
      <c r="M107" s="81">
        <v>52</v>
      </c>
      <c r="N107" s="74">
        <v>2.08</v>
      </c>
      <c r="O107" s="74">
        <v>6.24</v>
      </c>
      <c r="P107" s="74">
        <v>17.16</v>
      </c>
      <c r="Q107" s="74">
        <v>26.52</v>
      </c>
      <c r="R107" s="75"/>
      <c r="S107" s="81">
        <v>52</v>
      </c>
      <c r="T107" s="74">
        <v>0.52</v>
      </c>
      <c r="U107" s="74">
        <v>1.56</v>
      </c>
      <c r="V107" s="74">
        <v>4.29</v>
      </c>
      <c r="W107" s="74">
        <v>6.63</v>
      </c>
      <c r="X107" s="74">
        <v>39</v>
      </c>
      <c r="Y107" s="67"/>
      <c r="Z107" s="81">
        <v>52</v>
      </c>
      <c r="AA107" s="67">
        <v>0.2288</v>
      </c>
      <c r="AB107" s="67">
        <v>0.69159999999999999</v>
      </c>
      <c r="AC107" s="67">
        <v>1.9084000000000001</v>
      </c>
      <c r="AD107" s="67">
        <v>2.9483999999999999</v>
      </c>
      <c r="AE107" s="67">
        <v>17.331599999999998</v>
      </c>
      <c r="AF107" s="67">
        <v>28.891199999999998</v>
      </c>
      <c r="AG107" s="67"/>
      <c r="AH107" s="81">
        <v>52</v>
      </c>
      <c r="AI107" s="67">
        <v>5.7777777777777775E-2</v>
      </c>
      <c r="AJ107" s="67">
        <v>0.17333333333333331</v>
      </c>
      <c r="AK107" s="67">
        <v>0.47666666666666663</v>
      </c>
      <c r="AL107" s="67">
        <v>0.73666666666666669</v>
      </c>
      <c r="AM107" s="67">
        <v>4.3333333333333339</v>
      </c>
      <c r="AN107" s="67">
        <v>17.333333333333336</v>
      </c>
      <c r="AO107" s="67">
        <v>28.888888888888893</v>
      </c>
      <c r="AP107" s="67"/>
      <c r="AQ107" s="81">
        <v>52</v>
      </c>
      <c r="AR107" s="67">
        <v>3.2500000000000001E-2</v>
      </c>
      <c r="AS107" s="67">
        <v>9.7500000000000003E-2</v>
      </c>
      <c r="AT107" s="67">
        <v>0.268125</v>
      </c>
      <c r="AU107" s="67">
        <v>0.41437499999999999</v>
      </c>
      <c r="AV107" s="67">
        <v>2.4375</v>
      </c>
      <c r="AW107" s="67">
        <v>9.75</v>
      </c>
      <c r="AX107" s="67">
        <v>16.25</v>
      </c>
      <c r="AY107" s="67">
        <v>22.75</v>
      </c>
      <c r="AZ107" s="67"/>
      <c r="BA107" s="81">
        <v>52</v>
      </c>
      <c r="BB107" s="70">
        <v>2.0799999999999999E-2</v>
      </c>
      <c r="BC107" s="70">
        <v>6.2400000000000004E-2</v>
      </c>
      <c r="BD107" s="70">
        <v>0.1716</v>
      </c>
      <c r="BE107" s="70">
        <v>0.26519999999999999</v>
      </c>
      <c r="BF107" s="70">
        <v>1.56</v>
      </c>
      <c r="BG107" s="70">
        <v>6.24</v>
      </c>
      <c r="BH107" s="70">
        <v>10.4</v>
      </c>
      <c r="BI107" s="70">
        <v>14.56</v>
      </c>
      <c r="BJ107" s="70">
        <v>18.72</v>
      </c>
      <c r="BK107" s="67"/>
    </row>
    <row r="108" spans="1:63" x14ac:dyDescent="0.25">
      <c r="A108" s="81">
        <v>52.5</v>
      </c>
      <c r="B108" s="79">
        <v>52.5</v>
      </c>
      <c r="C108" s="75"/>
      <c r="D108" s="81">
        <v>52.5</v>
      </c>
      <c r="E108" s="85">
        <v>13.125</v>
      </c>
      <c r="F108" s="76">
        <v>39.375</v>
      </c>
      <c r="G108" s="75"/>
      <c r="H108" s="81">
        <v>52.5</v>
      </c>
      <c r="I108" s="77">
        <v>4.2840000000000007</v>
      </c>
      <c r="J108" s="77">
        <v>12.857249999999999</v>
      </c>
      <c r="K108" s="77">
        <v>35.358749999999993</v>
      </c>
      <c r="L108" s="75"/>
      <c r="M108" s="81">
        <v>52.5</v>
      </c>
      <c r="N108" s="74">
        <v>2.1</v>
      </c>
      <c r="O108" s="74">
        <v>6.3</v>
      </c>
      <c r="P108" s="74">
        <v>17.324999999999999</v>
      </c>
      <c r="Q108" s="74">
        <v>26.774999999999999</v>
      </c>
      <c r="R108" s="75"/>
      <c r="S108" s="81">
        <v>52.5</v>
      </c>
      <c r="T108" s="74">
        <v>0.52500000000000002</v>
      </c>
      <c r="U108" s="74">
        <v>1.575</v>
      </c>
      <c r="V108" s="74">
        <v>4.3312499999999998</v>
      </c>
      <c r="W108" s="74">
        <v>6.6937499999999996</v>
      </c>
      <c r="X108" s="74">
        <v>39.375</v>
      </c>
      <c r="Y108" s="67"/>
      <c r="Z108" s="81">
        <v>52.5</v>
      </c>
      <c r="AA108" s="67">
        <v>0.23100000000000001</v>
      </c>
      <c r="AB108" s="67">
        <v>0.69825000000000004</v>
      </c>
      <c r="AC108" s="67">
        <v>1.9267499999999997</v>
      </c>
      <c r="AD108" s="67">
        <v>2.97675</v>
      </c>
      <c r="AE108" s="67">
        <v>17.498249999999999</v>
      </c>
      <c r="AF108" s="67">
        <v>29.169</v>
      </c>
      <c r="AG108" s="67"/>
      <c r="AH108" s="81">
        <v>52.5</v>
      </c>
      <c r="AI108" s="67">
        <v>5.8333333333333327E-2</v>
      </c>
      <c r="AJ108" s="67">
        <v>0.17499999999999999</v>
      </c>
      <c r="AK108" s="67">
        <v>0.48125000000000001</v>
      </c>
      <c r="AL108" s="67">
        <v>0.74375000000000002</v>
      </c>
      <c r="AM108" s="67">
        <v>4.3750000000000009</v>
      </c>
      <c r="AN108" s="67">
        <v>17.500000000000004</v>
      </c>
      <c r="AO108" s="67">
        <v>29.166666666666671</v>
      </c>
      <c r="AP108" s="67"/>
      <c r="AQ108" s="81">
        <v>52.5</v>
      </c>
      <c r="AR108" s="67">
        <v>3.2812500000000001E-2</v>
      </c>
      <c r="AS108" s="67">
        <v>9.8437499999999997E-2</v>
      </c>
      <c r="AT108" s="67">
        <v>0.27070312499999999</v>
      </c>
      <c r="AU108" s="67">
        <v>0.41835937499999998</v>
      </c>
      <c r="AV108" s="67">
        <v>2.4609375</v>
      </c>
      <c r="AW108" s="67">
        <v>9.84375</v>
      </c>
      <c r="AX108" s="67">
        <v>16.40625</v>
      </c>
      <c r="AY108" s="67">
        <v>22.96875</v>
      </c>
      <c r="AZ108" s="67"/>
      <c r="BA108" s="81">
        <v>52.5</v>
      </c>
      <c r="BB108" s="70">
        <v>2.1000000000000001E-2</v>
      </c>
      <c r="BC108" s="70">
        <v>6.3E-2</v>
      </c>
      <c r="BD108" s="70">
        <v>0.17324999999999999</v>
      </c>
      <c r="BE108" s="70">
        <v>0.26775000000000004</v>
      </c>
      <c r="BF108" s="70">
        <v>1.575</v>
      </c>
      <c r="BG108" s="70">
        <v>6.3</v>
      </c>
      <c r="BH108" s="70">
        <v>10.5</v>
      </c>
      <c r="BI108" s="70">
        <v>14.7</v>
      </c>
      <c r="BJ108" s="70">
        <v>18.899999999999999</v>
      </c>
      <c r="BK108" s="67"/>
    </row>
    <row r="109" spans="1:63" x14ac:dyDescent="0.25">
      <c r="A109" s="81">
        <v>53</v>
      </c>
      <c r="B109" s="79">
        <v>53</v>
      </c>
      <c r="C109" s="80"/>
      <c r="D109" s="81">
        <v>53</v>
      </c>
      <c r="E109" s="85">
        <v>13.25</v>
      </c>
      <c r="F109" s="76">
        <v>39.75</v>
      </c>
      <c r="G109" s="80"/>
      <c r="H109" s="81">
        <v>53</v>
      </c>
      <c r="I109" s="77">
        <v>4.3247999999999998</v>
      </c>
      <c r="J109" s="77">
        <v>12.979700000000001</v>
      </c>
      <c r="K109" s="77">
        <v>35.695499999999996</v>
      </c>
      <c r="L109" s="80"/>
      <c r="M109" s="81">
        <v>53</v>
      </c>
      <c r="N109" s="74">
        <v>2.12</v>
      </c>
      <c r="O109" s="74">
        <v>6.36</v>
      </c>
      <c r="P109" s="74">
        <v>17.489999999999998</v>
      </c>
      <c r="Q109" s="74">
        <v>27.03</v>
      </c>
      <c r="R109" s="80"/>
      <c r="S109" s="81">
        <v>53</v>
      </c>
      <c r="T109" s="74">
        <v>0.53</v>
      </c>
      <c r="U109" s="74">
        <v>1.59</v>
      </c>
      <c r="V109" s="74">
        <v>4.3724999999999996</v>
      </c>
      <c r="W109" s="74">
        <v>6.7575000000000003</v>
      </c>
      <c r="X109" s="74">
        <v>39.75</v>
      </c>
      <c r="Y109" s="67"/>
      <c r="Z109" s="81">
        <v>53</v>
      </c>
      <c r="AA109" s="67">
        <v>0.23319999999999999</v>
      </c>
      <c r="AB109" s="67">
        <v>0.70490000000000008</v>
      </c>
      <c r="AC109" s="67">
        <v>1.9450999999999998</v>
      </c>
      <c r="AD109" s="67">
        <v>3.0051000000000001</v>
      </c>
      <c r="AE109" s="67">
        <v>17.664899999999999</v>
      </c>
      <c r="AF109" s="67">
        <v>29.446800000000003</v>
      </c>
      <c r="AG109" s="67"/>
      <c r="AH109" s="81">
        <v>53</v>
      </c>
      <c r="AI109" s="67">
        <v>5.8888888888888886E-2</v>
      </c>
      <c r="AJ109" s="67">
        <v>0.17666666666666664</v>
      </c>
      <c r="AK109" s="67">
        <v>0.48583333333333328</v>
      </c>
      <c r="AL109" s="67">
        <v>0.75083333333333346</v>
      </c>
      <c r="AM109" s="67">
        <v>4.416666666666667</v>
      </c>
      <c r="AN109" s="67">
        <v>17.666666666666668</v>
      </c>
      <c r="AO109" s="67">
        <v>29.444444444444443</v>
      </c>
      <c r="AP109" s="67"/>
      <c r="AQ109" s="81">
        <v>53</v>
      </c>
      <c r="AR109" s="67">
        <v>3.3125000000000002E-2</v>
      </c>
      <c r="AS109" s="67">
        <v>9.9375000000000005E-2</v>
      </c>
      <c r="AT109" s="67">
        <v>0.27328124999999998</v>
      </c>
      <c r="AU109" s="67">
        <v>0.42234375000000002</v>
      </c>
      <c r="AV109" s="67">
        <v>2.484375</v>
      </c>
      <c r="AW109" s="67">
        <v>9.9375</v>
      </c>
      <c r="AX109" s="67">
        <v>16.5625</v>
      </c>
      <c r="AY109" s="67">
        <v>23.1875</v>
      </c>
      <c r="AZ109" s="67"/>
      <c r="BA109" s="81">
        <v>53</v>
      </c>
      <c r="BB109" s="70">
        <v>2.12E-2</v>
      </c>
      <c r="BC109" s="70">
        <v>6.359999999999999E-2</v>
      </c>
      <c r="BD109" s="70">
        <v>0.17490000000000003</v>
      </c>
      <c r="BE109" s="70">
        <v>0.27029999999999998</v>
      </c>
      <c r="BF109" s="70">
        <v>1.59</v>
      </c>
      <c r="BG109" s="70">
        <v>6.36</v>
      </c>
      <c r="BH109" s="70">
        <v>10.6</v>
      </c>
      <c r="BI109" s="70">
        <v>14.84</v>
      </c>
      <c r="BJ109" s="70">
        <v>19.079999999999998</v>
      </c>
      <c r="BK109" s="67"/>
    </row>
    <row r="110" spans="1:63" x14ac:dyDescent="0.25">
      <c r="A110" s="81">
        <v>53.5</v>
      </c>
      <c r="B110" s="79">
        <v>53.5</v>
      </c>
      <c r="C110" s="80"/>
      <c r="D110" s="81">
        <v>53.5</v>
      </c>
      <c r="E110" s="85">
        <v>13.375</v>
      </c>
      <c r="F110" s="76">
        <v>40.125</v>
      </c>
      <c r="G110" s="80"/>
      <c r="H110" s="81">
        <v>53.5</v>
      </c>
      <c r="I110" s="77">
        <v>4.3655999999999997</v>
      </c>
      <c r="J110" s="77">
        <v>13.10215</v>
      </c>
      <c r="K110" s="77">
        <v>36.032249999999998</v>
      </c>
      <c r="L110" s="80"/>
      <c r="M110" s="81">
        <v>53.5</v>
      </c>
      <c r="N110" s="74">
        <v>2.14</v>
      </c>
      <c r="O110" s="74">
        <v>6.42</v>
      </c>
      <c r="P110" s="74">
        <v>17.655000000000001</v>
      </c>
      <c r="Q110" s="74">
        <v>27.285</v>
      </c>
      <c r="R110" s="80"/>
      <c r="S110" s="81">
        <v>53.5</v>
      </c>
      <c r="T110" s="74">
        <v>0.53500000000000003</v>
      </c>
      <c r="U110" s="74">
        <v>1.605</v>
      </c>
      <c r="V110" s="74">
        <v>4.4137500000000003</v>
      </c>
      <c r="W110" s="74">
        <v>6.82125</v>
      </c>
      <c r="X110" s="74">
        <v>40.125</v>
      </c>
      <c r="Y110" s="67"/>
      <c r="Z110" s="81">
        <v>53.5</v>
      </c>
      <c r="AA110" s="67">
        <v>0.2354</v>
      </c>
      <c r="AB110" s="67">
        <v>0.71155000000000002</v>
      </c>
      <c r="AC110" s="67">
        <v>1.9634499999999999</v>
      </c>
      <c r="AD110" s="67">
        <v>3.0334499999999998</v>
      </c>
      <c r="AE110" s="67">
        <v>17.83155</v>
      </c>
      <c r="AF110" s="67">
        <v>29.724599999999999</v>
      </c>
      <c r="AG110" s="67"/>
      <c r="AH110" s="81">
        <v>53.5</v>
      </c>
      <c r="AI110" s="67">
        <v>5.9444444444444439E-2</v>
      </c>
      <c r="AJ110" s="67">
        <v>0.17833333333333332</v>
      </c>
      <c r="AK110" s="67">
        <v>0.49041666666666667</v>
      </c>
      <c r="AL110" s="67">
        <v>0.75791666666666668</v>
      </c>
      <c r="AM110" s="67">
        <v>4.4583333333333339</v>
      </c>
      <c r="AN110" s="67">
        <v>17.833333333333336</v>
      </c>
      <c r="AO110" s="67">
        <v>29.722222222222221</v>
      </c>
      <c r="AP110" s="67"/>
      <c r="AQ110" s="81">
        <v>53.5</v>
      </c>
      <c r="AR110" s="67">
        <v>3.3437500000000002E-2</v>
      </c>
      <c r="AS110" s="67">
        <v>0.1003125</v>
      </c>
      <c r="AT110" s="67">
        <v>0.27585937500000002</v>
      </c>
      <c r="AU110" s="67">
        <v>0.426328125</v>
      </c>
      <c r="AV110" s="67">
        <v>2.5078125</v>
      </c>
      <c r="AW110" s="67">
        <v>10.03125</v>
      </c>
      <c r="AX110" s="67">
        <v>16.71875</v>
      </c>
      <c r="AY110" s="67">
        <v>23.40625</v>
      </c>
      <c r="AZ110" s="67"/>
      <c r="BA110" s="81">
        <v>53.5</v>
      </c>
      <c r="BB110" s="70">
        <v>2.1400000000000002E-2</v>
      </c>
      <c r="BC110" s="70">
        <v>6.4199999999999993E-2</v>
      </c>
      <c r="BD110" s="70">
        <v>0.17655000000000001</v>
      </c>
      <c r="BE110" s="70">
        <v>0.27284999999999998</v>
      </c>
      <c r="BF110" s="70">
        <v>1.605</v>
      </c>
      <c r="BG110" s="70">
        <v>6.42</v>
      </c>
      <c r="BH110" s="70">
        <v>10.7</v>
      </c>
      <c r="BI110" s="70">
        <v>14.98</v>
      </c>
      <c r="BJ110" s="70">
        <v>19.260000000000002</v>
      </c>
      <c r="BK110" s="67"/>
    </row>
    <row r="111" spans="1:63" x14ac:dyDescent="0.25">
      <c r="A111" s="81">
        <v>54</v>
      </c>
      <c r="B111" s="79">
        <v>54</v>
      </c>
      <c r="C111" s="80"/>
      <c r="D111" s="81">
        <v>54</v>
      </c>
      <c r="E111" s="85">
        <v>13.5</v>
      </c>
      <c r="F111" s="76">
        <v>40.5</v>
      </c>
      <c r="G111" s="80"/>
      <c r="H111" s="81">
        <v>54</v>
      </c>
      <c r="I111" s="77">
        <v>4.4063999999999997</v>
      </c>
      <c r="J111" s="77">
        <v>13.224599999999999</v>
      </c>
      <c r="K111" s="77">
        <v>36.369</v>
      </c>
      <c r="L111" s="80"/>
      <c r="M111" s="81">
        <v>54</v>
      </c>
      <c r="N111" s="74">
        <v>2.16</v>
      </c>
      <c r="O111" s="74">
        <v>6.48</v>
      </c>
      <c r="P111" s="74">
        <v>17.82</v>
      </c>
      <c r="Q111" s="74">
        <v>27.54</v>
      </c>
      <c r="R111" s="80"/>
      <c r="S111" s="81">
        <v>54</v>
      </c>
      <c r="T111" s="74">
        <v>0.54</v>
      </c>
      <c r="U111" s="74">
        <v>1.62</v>
      </c>
      <c r="V111" s="74">
        <v>4.4550000000000001</v>
      </c>
      <c r="W111" s="74">
        <v>6.8849999999999998</v>
      </c>
      <c r="X111" s="74">
        <v>40.5</v>
      </c>
      <c r="Y111" s="67"/>
      <c r="Z111" s="81">
        <v>54</v>
      </c>
      <c r="AA111" s="67">
        <v>0.23760000000000001</v>
      </c>
      <c r="AB111" s="67">
        <v>0.71820000000000006</v>
      </c>
      <c r="AC111" s="67">
        <v>1.9818</v>
      </c>
      <c r="AD111" s="67">
        <v>3.0617999999999999</v>
      </c>
      <c r="AE111" s="67">
        <v>17.998200000000001</v>
      </c>
      <c r="AF111" s="67">
        <v>30.002400000000002</v>
      </c>
      <c r="AG111" s="67"/>
      <c r="AH111" s="81">
        <v>54</v>
      </c>
      <c r="AI111" s="67">
        <v>0.06</v>
      </c>
      <c r="AJ111" s="67">
        <v>0.18</v>
      </c>
      <c r="AK111" s="67">
        <v>0.495</v>
      </c>
      <c r="AL111" s="67">
        <v>0.76500000000000001</v>
      </c>
      <c r="AM111" s="67">
        <v>4.5000000000000009</v>
      </c>
      <c r="AN111" s="67">
        <v>18.000000000000004</v>
      </c>
      <c r="AO111" s="67">
        <v>30</v>
      </c>
      <c r="AP111" s="67"/>
      <c r="AQ111" s="81">
        <v>54</v>
      </c>
      <c r="AR111" s="67">
        <v>3.3750000000000002E-2</v>
      </c>
      <c r="AS111" s="67">
        <v>0.10125000000000001</v>
      </c>
      <c r="AT111" s="67">
        <v>0.2784375</v>
      </c>
      <c r="AU111" s="67">
        <v>0.43031249999999999</v>
      </c>
      <c r="AV111" s="67">
        <v>2.53125</v>
      </c>
      <c r="AW111" s="67">
        <v>10.125</v>
      </c>
      <c r="AX111" s="67">
        <v>16.875</v>
      </c>
      <c r="AY111" s="67">
        <v>23.625</v>
      </c>
      <c r="AZ111" s="67"/>
      <c r="BA111" s="81">
        <v>54</v>
      </c>
      <c r="BB111" s="70">
        <v>2.1600000000000001E-2</v>
      </c>
      <c r="BC111" s="70">
        <v>6.4799999999999996E-2</v>
      </c>
      <c r="BD111" s="70">
        <v>0.1782</v>
      </c>
      <c r="BE111" s="70">
        <v>0.27539999999999998</v>
      </c>
      <c r="BF111" s="70">
        <v>1.62</v>
      </c>
      <c r="BG111" s="70">
        <v>6.48</v>
      </c>
      <c r="BH111" s="70">
        <v>10.8</v>
      </c>
      <c r="BI111" s="70">
        <v>15.12</v>
      </c>
      <c r="BJ111" s="70">
        <v>19.440000000000001</v>
      </c>
      <c r="BK111" s="67"/>
    </row>
    <row r="112" spans="1:63" x14ac:dyDescent="0.25">
      <c r="A112" s="81">
        <v>54.5</v>
      </c>
      <c r="B112" s="79">
        <v>54.5</v>
      </c>
      <c r="C112" s="75"/>
      <c r="D112" s="81">
        <v>54.5</v>
      </c>
      <c r="E112" s="85">
        <v>13.625</v>
      </c>
      <c r="F112" s="76">
        <v>40.875</v>
      </c>
      <c r="G112" s="75"/>
      <c r="H112" s="81">
        <v>54.5</v>
      </c>
      <c r="I112" s="77">
        <v>4.4472000000000005</v>
      </c>
      <c r="J112" s="77">
        <v>13.347049999999999</v>
      </c>
      <c r="K112" s="77">
        <v>36.705749999999995</v>
      </c>
      <c r="L112" s="75"/>
      <c r="M112" s="81">
        <v>54.5</v>
      </c>
      <c r="N112" s="74">
        <v>2.1800000000000002</v>
      </c>
      <c r="O112" s="74">
        <v>6.54</v>
      </c>
      <c r="P112" s="74">
        <v>17.984999999999999</v>
      </c>
      <c r="Q112" s="74">
        <v>27.795000000000002</v>
      </c>
      <c r="R112" s="75"/>
      <c r="S112" s="81">
        <v>54.5</v>
      </c>
      <c r="T112" s="74">
        <v>0.54500000000000004</v>
      </c>
      <c r="U112" s="74">
        <v>1.635</v>
      </c>
      <c r="V112" s="74">
        <v>4.4962499999999999</v>
      </c>
      <c r="W112" s="74">
        <v>6.9487500000000004</v>
      </c>
      <c r="X112" s="74">
        <v>40.875</v>
      </c>
      <c r="Y112" s="67"/>
      <c r="Z112" s="81">
        <v>54.5</v>
      </c>
      <c r="AA112" s="67">
        <v>0.23980000000000001</v>
      </c>
      <c r="AB112" s="67">
        <v>0.72484999999999999</v>
      </c>
      <c r="AC112" s="67">
        <v>2.0001499999999997</v>
      </c>
      <c r="AD112" s="67">
        <v>3.09015</v>
      </c>
      <c r="AE112" s="67">
        <v>18.164849999999998</v>
      </c>
      <c r="AF112" s="67">
        <v>30.280200000000001</v>
      </c>
      <c r="AG112" s="67"/>
      <c r="AH112" s="81">
        <v>54.5</v>
      </c>
      <c r="AI112" s="67">
        <v>6.0555555555555557E-2</v>
      </c>
      <c r="AJ112" s="67">
        <v>0.18166666666666664</v>
      </c>
      <c r="AK112" s="67">
        <v>0.49958333333333327</v>
      </c>
      <c r="AL112" s="67">
        <v>0.77208333333333345</v>
      </c>
      <c r="AM112" s="67">
        <v>4.541666666666667</v>
      </c>
      <c r="AN112" s="67">
        <v>18.166666666666668</v>
      </c>
      <c r="AO112" s="67">
        <v>30.277777777777779</v>
      </c>
      <c r="AP112" s="67"/>
      <c r="AQ112" s="81">
        <v>54.5</v>
      </c>
      <c r="AR112" s="67">
        <v>3.4062500000000002E-2</v>
      </c>
      <c r="AS112" s="67">
        <v>0.1021875</v>
      </c>
      <c r="AT112" s="67">
        <v>0.28101562499999999</v>
      </c>
      <c r="AU112" s="67">
        <v>0.43429687500000003</v>
      </c>
      <c r="AV112" s="67">
        <v>2.5546875</v>
      </c>
      <c r="AW112" s="67">
        <v>10.21875</v>
      </c>
      <c r="AX112" s="67">
        <v>17.03125</v>
      </c>
      <c r="AY112" s="67">
        <v>23.84375</v>
      </c>
      <c r="AZ112" s="67"/>
      <c r="BA112" s="81">
        <v>54.5</v>
      </c>
      <c r="BB112" s="70">
        <v>2.18E-2</v>
      </c>
      <c r="BC112" s="70">
        <v>6.54E-2</v>
      </c>
      <c r="BD112" s="70">
        <v>0.17984999999999998</v>
      </c>
      <c r="BE112" s="70">
        <v>0.27795000000000003</v>
      </c>
      <c r="BF112" s="70">
        <v>1.635</v>
      </c>
      <c r="BG112" s="70">
        <v>6.54</v>
      </c>
      <c r="BH112" s="70">
        <v>10.9</v>
      </c>
      <c r="BI112" s="70">
        <v>15.26</v>
      </c>
      <c r="BJ112" s="70">
        <v>19.62</v>
      </c>
      <c r="BK112" s="67"/>
    </row>
    <row r="113" spans="1:62" x14ac:dyDescent="0.25">
      <c r="A113" s="81">
        <v>55</v>
      </c>
      <c r="B113" s="79">
        <v>55</v>
      </c>
      <c r="C113" s="75"/>
      <c r="D113" s="81">
        <v>55</v>
      </c>
      <c r="E113" s="85">
        <v>13.75</v>
      </c>
      <c r="F113" s="76">
        <v>41.25</v>
      </c>
      <c r="G113" s="75"/>
      <c r="H113" s="81">
        <v>55</v>
      </c>
      <c r="I113" s="77">
        <v>4.4880000000000004</v>
      </c>
      <c r="J113" s="77">
        <v>13.469499999999998</v>
      </c>
      <c r="K113" s="77">
        <v>37.042499999999997</v>
      </c>
      <c r="L113" s="75"/>
      <c r="M113" s="81">
        <v>55</v>
      </c>
      <c r="N113" s="74">
        <v>2.2000000000000002</v>
      </c>
      <c r="O113" s="74">
        <v>6.6</v>
      </c>
      <c r="P113" s="74">
        <v>18.149999999999999</v>
      </c>
      <c r="Q113" s="74">
        <v>28.05</v>
      </c>
      <c r="R113" s="75"/>
      <c r="S113" s="81">
        <v>55</v>
      </c>
      <c r="T113" s="74">
        <v>0.55000000000000004</v>
      </c>
      <c r="U113" s="74">
        <v>1.65</v>
      </c>
      <c r="V113" s="74">
        <v>4.5374999999999996</v>
      </c>
      <c r="W113" s="74">
        <v>7.0125000000000002</v>
      </c>
      <c r="X113" s="74">
        <v>41.25</v>
      </c>
      <c r="Y113" s="67"/>
      <c r="Z113" s="81">
        <v>55</v>
      </c>
      <c r="AA113" s="67">
        <v>0.24199999999999999</v>
      </c>
      <c r="AB113" s="67">
        <v>0.73150000000000004</v>
      </c>
      <c r="AC113" s="67">
        <v>2.0185</v>
      </c>
      <c r="AD113" s="67">
        <v>3.1185</v>
      </c>
      <c r="AE113" s="67">
        <v>18.331499999999998</v>
      </c>
      <c r="AF113" s="67">
        <v>30.558000000000003</v>
      </c>
      <c r="AG113" s="67"/>
      <c r="AH113" s="81">
        <v>55</v>
      </c>
      <c r="AI113" s="67">
        <v>6.1111111111111109E-2</v>
      </c>
      <c r="AJ113" s="67">
        <v>0.18333333333333332</v>
      </c>
      <c r="AK113" s="67">
        <v>0.50416666666666665</v>
      </c>
      <c r="AL113" s="67">
        <v>0.77916666666666667</v>
      </c>
      <c r="AM113" s="67">
        <v>4.5833333333333339</v>
      </c>
      <c r="AN113" s="67">
        <v>18.333333333333336</v>
      </c>
      <c r="AO113" s="67">
        <v>30.555555555555557</v>
      </c>
      <c r="AP113" s="67"/>
      <c r="AQ113" s="81">
        <v>55</v>
      </c>
      <c r="AR113" s="67">
        <v>3.4375000000000003E-2</v>
      </c>
      <c r="AS113" s="67">
        <v>0.10312499999999999</v>
      </c>
      <c r="AT113" s="67">
        <v>0.28359374999999998</v>
      </c>
      <c r="AU113" s="67">
        <v>0.43828125000000001</v>
      </c>
      <c r="AV113" s="67">
        <v>2.578125</v>
      </c>
      <c r="AW113" s="67">
        <v>10.3125</v>
      </c>
      <c r="AX113" s="67">
        <v>17.1875</v>
      </c>
      <c r="AY113" s="67">
        <v>24.0625</v>
      </c>
      <c r="AZ113" s="67"/>
      <c r="BA113" s="81">
        <v>55</v>
      </c>
      <c r="BB113" s="70">
        <v>2.2000000000000002E-2</v>
      </c>
      <c r="BC113" s="70">
        <v>6.6000000000000003E-2</v>
      </c>
      <c r="BD113" s="70">
        <v>0.18150000000000002</v>
      </c>
      <c r="BE113" s="70">
        <v>0.28050000000000003</v>
      </c>
      <c r="BF113" s="70">
        <v>1.65</v>
      </c>
      <c r="BG113" s="70">
        <v>6.6</v>
      </c>
      <c r="BH113" s="70">
        <v>11</v>
      </c>
      <c r="BI113" s="70">
        <v>15.4</v>
      </c>
      <c r="BJ113" s="70">
        <v>19.8</v>
      </c>
    </row>
    <row r="114" spans="1:62" x14ac:dyDescent="0.25">
      <c r="A114" s="81">
        <v>55.5</v>
      </c>
      <c r="B114" s="79">
        <v>55.5</v>
      </c>
      <c r="C114" s="75"/>
      <c r="D114" s="81">
        <v>55.5</v>
      </c>
      <c r="E114" s="85">
        <v>13.875</v>
      </c>
      <c r="F114" s="76">
        <v>41.625</v>
      </c>
      <c r="G114" s="75"/>
      <c r="H114" s="81">
        <v>55.5</v>
      </c>
      <c r="I114" s="77">
        <v>4.5288000000000004</v>
      </c>
      <c r="J114" s="77">
        <v>13.591949999999999</v>
      </c>
      <c r="K114" s="77">
        <v>37.379249999999999</v>
      </c>
      <c r="L114" s="75"/>
      <c r="M114" s="81">
        <v>55.5</v>
      </c>
      <c r="N114" s="74">
        <v>2.2200000000000002</v>
      </c>
      <c r="O114" s="74">
        <v>6.66</v>
      </c>
      <c r="P114" s="74">
        <v>18.315000000000001</v>
      </c>
      <c r="Q114" s="74">
        <v>28.305</v>
      </c>
      <c r="R114" s="75"/>
      <c r="S114" s="81">
        <v>55.5</v>
      </c>
      <c r="T114" s="74">
        <v>0.55500000000000005</v>
      </c>
      <c r="U114" s="74">
        <v>1.665</v>
      </c>
      <c r="V114" s="74">
        <v>4.5787500000000003</v>
      </c>
      <c r="W114" s="74">
        <v>7.0762499999999999</v>
      </c>
      <c r="X114" s="74">
        <v>41.625</v>
      </c>
      <c r="Y114" s="67"/>
      <c r="Z114" s="81">
        <v>55.5</v>
      </c>
      <c r="AA114" s="67">
        <v>0.24420000000000003</v>
      </c>
      <c r="AB114" s="67">
        <v>0.73814999999999997</v>
      </c>
      <c r="AC114" s="67">
        <v>2.0368499999999998</v>
      </c>
      <c r="AD114" s="67">
        <v>3.1468500000000001</v>
      </c>
      <c r="AE114" s="67">
        <v>18.498149999999999</v>
      </c>
      <c r="AF114" s="67">
        <v>30.835799999999999</v>
      </c>
      <c r="AG114" s="67"/>
      <c r="AH114" s="81">
        <v>55.5</v>
      </c>
      <c r="AI114" s="67">
        <v>6.1666666666666661E-2</v>
      </c>
      <c r="AJ114" s="67">
        <v>0.185</v>
      </c>
      <c r="AK114" s="67">
        <v>0.50875000000000004</v>
      </c>
      <c r="AL114" s="67">
        <v>0.78625</v>
      </c>
      <c r="AM114" s="67">
        <v>4.6250000000000009</v>
      </c>
      <c r="AN114" s="67">
        <v>18.500000000000004</v>
      </c>
      <c r="AO114" s="67">
        <v>30.833333333333336</v>
      </c>
      <c r="AP114" s="67"/>
      <c r="AQ114" s="81">
        <v>55.5</v>
      </c>
      <c r="AR114" s="67">
        <v>3.4687500000000003E-2</v>
      </c>
      <c r="AS114" s="67">
        <v>0.1040625</v>
      </c>
      <c r="AT114" s="67">
        <v>0.28617187500000002</v>
      </c>
      <c r="AU114" s="67">
        <v>0.442265625</v>
      </c>
      <c r="AV114" s="67">
        <v>2.6015625</v>
      </c>
      <c r="AW114" s="67">
        <v>10.40625</v>
      </c>
      <c r="AX114" s="67">
        <v>17.34375</v>
      </c>
      <c r="AY114" s="67">
        <v>24.28125</v>
      </c>
      <c r="AZ114" s="67"/>
      <c r="BA114" s="81">
        <v>55.5</v>
      </c>
      <c r="BB114" s="70">
        <v>2.2200000000000001E-2</v>
      </c>
      <c r="BC114" s="70">
        <v>6.6600000000000006E-2</v>
      </c>
      <c r="BD114" s="70">
        <v>0.18315000000000001</v>
      </c>
      <c r="BE114" s="70">
        <v>0.28305000000000002</v>
      </c>
      <c r="BF114" s="70">
        <v>1.665</v>
      </c>
      <c r="BG114" s="70">
        <v>6.66</v>
      </c>
      <c r="BH114" s="70">
        <v>11.1</v>
      </c>
      <c r="BI114" s="70">
        <v>15.54</v>
      </c>
      <c r="BJ114" s="70">
        <v>19.98</v>
      </c>
    </row>
    <row r="115" spans="1:62" x14ac:dyDescent="0.25">
      <c r="A115" s="81">
        <v>56</v>
      </c>
      <c r="B115" s="79">
        <v>56</v>
      </c>
      <c r="C115" s="75"/>
      <c r="D115" s="81">
        <v>56</v>
      </c>
      <c r="E115" s="85">
        <v>14</v>
      </c>
      <c r="F115" s="76">
        <v>42</v>
      </c>
      <c r="G115" s="75"/>
      <c r="H115" s="81">
        <v>56</v>
      </c>
      <c r="I115" s="77">
        <v>4.5696000000000003</v>
      </c>
      <c r="J115" s="77">
        <v>13.714399999999998</v>
      </c>
      <c r="K115" s="77">
        <v>37.715999999999994</v>
      </c>
      <c r="L115" s="75"/>
      <c r="M115" s="81">
        <v>56</v>
      </c>
      <c r="N115" s="74">
        <v>2.2400000000000002</v>
      </c>
      <c r="O115" s="74">
        <v>6.72</v>
      </c>
      <c r="P115" s="74">
        <v>18.48</v>
      </c>
      <c r="Q115" s="74">
        <v>28.56</v>
      </c>
      <c r="R115" s="75"/>
      <c r="S115" s="81">
        <v>56</v>
      </c>
      <c r="T115" s="74">
        <v>0.56000000000000005</v>
      </c>
      <c r="U115" s="74">
        <v>1.68</v>
      </c>
      <c r="V115" s="74">
        <v>4.62</v>
      </c>
      <c r="W115" s="74">
        <v>7.14</v>
      </c>
      <c r="X115" s="74">
        <v>42</v>
      </c>
      <c r="Y115" s="67"/>
      <c r="Z115" s="81">
        <v>56</v>
      </c>
      <c r="AA115" s="67">
        <v>0.24640000000000001</v>
      </c>
      <c r="AB115" s="67">
        <v>0.74480000000000002</v>
      </c>
      <c r="AC115" s="67">
        <v>2.0551999999999997</v>
      </c>
      <c r="AD115" s="67">
        <v>3.1751999999999998</v>
      </c>
      <c r="AE115" s="67">
        <v>18.6648</v>
      </c>
      <c r="AF115" s="67">
        <v>31.113600000000002</v>
      </c>
      <c r="AG115" s="67"/>
      <c r="AH115" s="81">
        <v>56</v>
      </c>
      <c r="AI115" s="67">
        <v>6.2222222222222213E-2</v>
      </c>
      <c r="AJ115" s="67">
        <v>0.18666666666666665</v>
      </c>
      <c r="AK115" s="67">
        <v>0.51333333333333331</v>
      </c>
      <c r="AL115" s="67">
        <v>0.79333333333333345</v>
      </c>
      <c r="AM115" s="67">
        <v>4.666666666666667</v>
      </c>
      <c r="AN115" s="67">
        <v>18.666666666666668</v>
      </c>
      <c r="AO115" s="67">
        <v>31.111111111111114</v>
      </c>
      <c r="AP115" s="67"/>
      <c r="AQ115" s="81">
        <v>56</v>
      </c>
      <c r="AR115" s="67">
        <v>3.5000000000000003E-2</v>
      </c>
      <c r="AS115" s="67">
        <v>0.105</v>
      </c>
      <c r="AT115" s="67">
        <v>0.28875000000000001</v>
      </c>
      <c r="AU115" s="67">
        <v>0.44624999999999998</v>
      </c>
      <c r="AV115" s="67">
        <v>2.625</v>
      </c>
      <c r="AW115" s="67">
        <v>10.5</v>
      </c>
      <c r="AX115" s="67">
        <v>17.5</v>
      </c>
      <c r="AY115" s="67">
        <v>24.5</v>
      </c>
      <c r="AZ115" s="67"/>
      <c r="BA115" s="81">
        <v>56</v>
      </c>
      <c r="BB115" s="70">
        <v>2.2400000000000003E-2</v>
      </c>
      <c r="BC115" s="70">
        <v>6.7199999999999996E-2</v>
      </c>
      <c r="BD115" s="70">
        <v>0.18479999999999999</v>
      </c>
      <c r="BE115" s="70">
        <v>0.28560000000000002</v>
      </c>
      <c r="BF115" s="70">
        <v>1.68</v>
      </c>
      <c r="BG115" s="70">
        <v>6.72</v>
      </c>
      <c r="BH115" s="70">
        <v>11.2</v>
      </c>
      <c r="BI115" s="70">
        <v>15.68</v>
      </c>
      <c r="BJ115" s="70">
        <v>20.16</v>
      </c>
    </row>
    <row r="116" spans="1:62" x14ac:dyDescent="0.25">
      <c r="A116" s="81">
        <v>56.5</v>
      </c>
      <c r="B116" s="79">
        <v>56.5</v>
      </c>
      <c r="C116" s="75"/>
      <c r="D116" s="81">
        <v>56.5</v>
      </c>
      <c r="E116" s="85">
        <v>14.125</v>
      </c>
      <c r="F116" s="76">
        <v>42.375</v>
      </c>
      <c r="G116" s="75"/>
      <c r="H116" s="81">
        <v>56.5</v>
      </c>
      <c r="I116" s="77">
        <v>4.6104000000000003</v>
      </c>
      <c r="J116" s="77">
        <v>13.83685</v>
      </c>
      <c r="K116" s="77">
        <v>38.052749999999996</v>
      </c>
      <c r="L116" s="75"/>
      <c r="M116" s="81">
        <v>56.5</v>
      </c>
      <c r="N116" s="74">
        <v>2.2599999999999998</v>
      </c>
      <c r="O116" s="74">
        <v>6.78</v>
      </c>
      <c r="P116" s="74">
        <v>18.645</v>
      </c>
      <c r="Q116" s="74">
        <v>28.815000000000001</v>
      </c>
      <c r="R116" s="75"/>
      <c r="S116" s="81">
        <v>56.5</v>
      </c>
      <c r="T116" s="74">
        <v>0.56499999999999995</v>
      </c>
      <c r="U116" s="74">
        <v>1.6950000000000001</v>
      </c>
      <c r="V116" s="74">
        <v>4.6612499999999999</v>
      </c>
      <c r="W116" s="74">
        <v>7.2037500000000003</v>
      </c>
      <c r="X116" s="74">
        <v>42.375</v>
      </c>
      <c r="Y116" s="67"/>
      <c r="Z116" s="81">
        <v>56.5</v>
      </c>
      <c r="AA116" s="67">
        <v>0.24859999999999999</v>
      </c>
      <c r="AB116" s="67">
        <v>0.75145000000000006</v>
      </c>
      <c r="AC116" s="67">
        <v>2.07355</v>
      </c>
      <c r="AD116" s="67">
        <v>3.2035500000000003</v>
      </c>
      <c r="AE116" s="67">
        <v>18.83145</v>
      </c>
      <c r="AF116" s="67">
        <v>31.391400000000004</v>
      </c>
      <c r="AG116" s="67"/>
      <c r="AH116" s="81">
        <v>56.5</v>
      </c>
      <c r="AI116" s="67">
        <v>6.277777777777778E-2</v>
      </c>
      <c r="AJ116" s="67">
        <v>0.18833333333333332</v>
      </c>
      <c r="AK116" s="67">
        <v>0.51791666666666669</v>
      </c>
      <c r="AL116" s="67">
        <v>0.80041666666666667</v>
      </c>
      <c r="AM116" s="67">
        <v>4.7083333333333339</v>
      </c>
      <c r="AN116" s="67">
        <v>18.833333333333336</v>
      </c>
      <c r="AO116" s="67">
        <v>31.388888888888893</v>
      </c>
      <c r="AP116" s="67"/>
      <c r="AQ116" s="81">
        <v>56.5</v>
      </c>
      <c r="AR116" s="67">
        <v>3.5312499999999997E-2</v>
      </c>
      <c r="AS116" s="67">
        <v>0.1059375</v>
      </c>
      <c r="AT116" s="67">
        <v>0.29132812499999999</v>
      </c>
      <c r="AU116" s="67">
        <v>0.45023437500000002</v>
      </c>
      <c r="AV116" s="67">
        <v>2.6484375</v>
      </c>
      <c r="AW116" s="67">
        <v>10.59375</v>
      </c>
      <c r="AX116" s="67">
        <v>17.65625</v>
      </c>
      <c r="AY116" s="67">
        <v>24.71875</v>
      </c>
      <c r="AZ116" s="67"/>
      <c r="BA116" s="81">
        <v>56.5</v>
      </c>
      <c r="BB116" s="70">
        <v>2.2600000000000002E-2</v>
      </c>
      <c r="BC116" s="70">
        <v>6.7799999999999999E-2</v>
      </c>
      <c r="BD116" s="70">
        <v>0.18645</v>
      </c>
      <c r="BE116" s="70">
        <v>0.28815000000000002</v>
      </c>
      <c r="BF116" s="70">
        <v>1.6950000000000001</v>
      </c>
      <c r="BG116" s="70">
        <v>6.78</v>
      </c>
      <c r="BH116" s="70">
        <v>11.3</v>
      </c>
      <c r="BI116" s="70">
        <v>15.82</v>
      </c>
      <c r="BJ116" s="70">
        <v>20.34</v>
      </c>
    </row>
    <row r="117" spans="1:62" x14ac:dyDescent="0.25">
      <c r="A117" s="81">
        <v>57</v>
      </c>
      <c r="B117" s="79">
        <v>57</v>
      </c>
      <c r="C117" s="75"/>
      <c r="D117" s="81">
        <v>57</v>
      </c>
      <c r="E117" s="85">
        <v>14.25</v>
      </c>
      <c r="F117" s="76">
        <v>42.75</v>
      </c>
      <c r="G117" s="75"/>
      <c r="H117" s="81">
        <v>57</v>
      </c>
      <c r="I117" s="77">
        <v>4.6512000000000002</v>
      </c>
      <c r="J117" s="77">
        <v>13.959299999999999</v>
      </c>
      <c r="K117" s="77">
        <v>38.389499999999998</v>
      </c>
      <c r="L117" s="75"/>
      <c r="M117" s="81">
        <v>57</v>
      </c>
      <c r="N117" s="74">
        <v>2.2799999999999998</v>
      </c>
      <c r="O117" s="74">
        <v>6.84</v>
      </c>
      <c r="P117" s="74">
        <v>18.809999999999999</v>
      </c>
      <c r="Q117" s="74">
        <v>29.07</v>
      </c>
      <c r="R117" s="75"/>
      <c r="S117" s="81">
        <v>57</v>
      </c>
      <c r="T117" s="74">
        <v>0.56999999999999995</v>
      </c>
      <c r="U117" s="74">
        <v>1.71</v>
      </c>
      <c r="V117" s="74">
        <v>4.7024999999999997</v>
      </c>
      <c r="W117" s="74">
        <v>7.2675000000000001</v>
      </c>
      <c r="X117" s="74">
        <v>42.75</v>
      </c>
      <c r="Y117" s="67"/>
      <c r="Z117" s="81">
        <v>57</v>
      </c>
      <c r="AA117" s="67">
        <v>0.25080000000000002</v>
      </c>
      <c r="AB117" s="67">
        <v>0.7581</v>
      </c>
      <c r="AC117" s="67">
        <v>2.0918999999999999</v>
      </c>
      <c r="AD117" s="67">
        <v>3.2319</v>
      </c>
      <c r="AE117" s="67">
        <v>18.998100000000001</v>
      </c>
      <c r="AF117" s="67">
        <v>31.6692</v>
      </c>
      <c r="AG117" s="67"/>
      <c r="AH117" s="81">
        <v>57</v>
      </c>
      <c r="AI117" s="67">
        <v>6.3333333333333325E-2</v>
      </c>
      <c r="AJ117" s="67">
        <v>0.19</v>
      </c>
      <c r="AK117" s="67">
        <v>0.52249999999999996</v>
      </c>
      <c r="AL117" s="67">
        <v>0.8075</v>
      </c>
      <c r="AM117" s="67">
        <v>4.7500000000000009</v>
      </c>
      <c r="AN117" s="67">
        <v>19.000000000000004</v>
      </c>
      <c r="AO117" s="67">
        <v>31.666666666666671</v>
      </c>
      <c r="AP117" s="67"/>
      <c r="AQ117" s="81">
        <v>57</v>
      </c>
      <c r="AR117" s="67">
        <v>3.5624999999999997E-2</v>
      </c>
      <c r="AS117" s="67">
        <v>0.106875</v>
      </c>
      <c r="AT117" s="67">
        <v>0.29390624999999998</v>
      </c>
      <c r="AU117" s="67">
        <v>0.45421875</v>
      </c>
      <c r="AV117" s="67">
        <v>2.671875</v>
      </c>
      <c r="AW117" s="67">
        <v>10.6875</v>
      </c>
      <c r="AX117" s="67">
        <v>17.8125</v>
      </c>
      <c r="AY117" s="67">
        <v>24.9375</v>
      </c>
      <c r="AZ117" s="67"/>
      <c r="BA117" s="81">
        <v>57</v>
      </c>
      <c r="BB117" s="70">
        <v>2.2800000000000001E-2</v>
      </c>
      <c r="BC117" s="70">
        <v>6.8400000000000002E-2</v>
      </c>
      <c r="BD117" s="70">
        <v>0.18810000000000002</v>
      </c>
      <c r="BE117" s="70">
        <v>0.29070000000000001</v>
      </c>
      <c r="BF117" s="70">
        <v>1.71</v>
      </c>
      <c r="BG117" s="70">
        <v>6.84</v>
      </c>
      <c r="BH117" s="70">
        <v>11.4</v>
      </c>
      <c r="BI117" s="70">
        <v>15.96</v>
      </c>
      <c r="BJ117" s="70">
        <v>20.52</v>
      </c>
    </row>
    <row r="118" spans="1:62" x14ac:dyDescent="0.25">
      <c r="A118" s="81">
        <v>57.5</v>
      </c>
      <c r="B118" s="79">
        <v>57.5</v>
      </c>
      <c r="C118" s="75"/>
      <c r="D118" s="81">
        <v>57.5</v>
      </c>
      <c r="E118" s="85">
        <v>14.375</v>
      </c>
      <c r="F118" s="76">
        <v>43.125</v>
      </c>
      <c r="G118" s="75"/>
      <c r="H118" s="81">
        <v>57.5</v>
      </c>
      <c r="I118" s="77">
        <v>4.6920000000000002</v>
      </c>
      <c r="J118" s="77">
        <v>14.08175</v>
      </c>
      <c r="K118" s="77">
        <v>38.726249999999993</v>
      </c>
      <c r="L118" s="75"/>
      <c r="M118" s="81">
        <v>57.5</v>
      </c>
      <c r="N118" s="74">
        <v>2.2999999999999998</v>
      </c>
      <c r="O118" s="74">
        <v>6.9</v>
      </c>
      <c r="P118" s="74">
        <v>18.975000000000001</v>
      </c>
      <c r="Q118" s="74">
        <v>29.324999999999999</v>
      </c>
      <c r="R118" s="75"/>
      <c r="S118" s="81">
        <v>57.5</v>
      </c>
      <c r="T118" s="74">
        <v>0.57499999999999996</v>
      </c>
      <c r="U118" s="74">
        <v>1.7250000000000001</v>
      </c>
      <c r="V118" s="74">
        <v>4.7437500000000004</v>
      </c>
      <c r="W118" s="74">
        <v>7.3312499999999998</v>
      </c>
      <c r="X118" s="74">
        <v>43.125</v>
      </c>
      <c r="Y118" s="67"/>
      <c r="Z118" s="81">
        <v>57.5</v>
      </c>
      <c r="AA118" s="67">
        <v>0.253</v>
      </c>
      <c r="AB118" s="67">
        <v>0.76475000000000004</v>
      </c>
      <c r="AC118" s="67">
        <v>2.1102500000000002</v>
      </c>
      <c r="AD118" s="67">
        <v>3.2602499999999996</v>
      </c>
      <c r="AE118" s="67">
        <v>19.164749999999998</v>
      </c>
      <c r="AF118" s="67">
        <v>31.947000000000003</v>
      </c>
      <c r="AG118" s="67"/>
      <c r="AH118" s="81">
        <v>57.5</v>
      </c>
      <c r="AI118" s="67">
        <v>6.3888888888888884E-2</v>
      </c>
      <c r="AJ118" s="67">
        <v>0.19166666666666665</v>
      </c>
      <c r="AK118" s="67">
        <v>0.52708333333333324</v>
      </c>
      <c r="AL118" s="67">
        <v>0.81458333333333344</v>
      </c>
      <c r="AM118" s="67">
        <v>4.791666666666667</v>
      </c>
      <c r="AN118" s="67">
        <v>19.166666666666668</v>
      </c>
      <c r="AO118" s="67">
        <v>31.944444444444443</v>
      </c>
      <c r="AP118" s="67"/>
      <c r="AQ118" s="81">
        <v>57.5</v>
      </c>
      <c r="AR118" s="67">
        <v>3.5937499999999997E-2</v>
      </c>
      <c r="AS118" s="67">
        <v>0.10781250000000001</v>
      </c>
      <c r="AT118" s="67">
        <v>0.29648437500000002</v>
      </c>
      <c r="AU118" s="67">
        <v>0.45820312499999999</v>
      </c>
      <c r="AV118" s="67">
        <v>2.6953125</v>
      </c>
      <c r="AW118" s="67">
        <v>10.78125</v>
      </c>
      <c r="AX118" s="67">
        <v>17.96875</v>
      </c>
      <c r="AY118" s="67">
        <v>25.15625</v>
      </c>
      <c r="AZ118" s="67"/>
      <c r="BA118" s="81">
        <v>57.5</v>
      </c>
      <c r="BB118" s="70">
        <v>2.3000000000000003E-2</v>
      </c>
      <c r="BC118" s="70">
        <v>6.8999999999999992E-2</v>
      </c>
      <c r="BD118" s="70">
        <v>0.18975</v>
      </c>
      <c r="BE118" s="70">
        <v>0.29325000000000001</v>
      </c>
      <c r="BF118" s="70">
        <v>1.7250000000000001</v>
      </c>
      <c r="BG118" s="70">
        <v>6.9</v>
      </c>
      <c r="BH118" s="70">
        <v>11.5</v>
      </c>
      <c r="BI118" s="70">
        <v>16.100000000000001</v>
      </c>
      <c r="BJ118" s="70">
        <v>20.7</v>
      </c>
    </row>
    <row r="119" spans="1:62" x14ac:dyDescent="0.25">
      <c r="A119" s="81">
        <v>58</v>
      </c>
      <c r="B119" s="79">
        <v>58</v>
      </c>
      <c r="C119" s="75"/>
      <c r="D119" s="81">
        <v>58</v>
      </c>
      <c r="E119" s="85">
        <v>14.5</v>
      </c>
      <c r="F119" s="76">
        <v>43.5</v>
      </c>
      <c r="G119" s="75"/>
      <c r="H119" s="81">
        <v>58</v>
      </c>
      <c r="I119" s="77">
        <v>4.7328000000000001</v>
      </c>
      <c r="J119" s="77">
        <v>14.204199999999998</v>
      </c>
      <c r="K119" s="77">
        <v>39.062999999999995</v>
      </c>
      <c r="L119" s="75"/>
      <c r="M119" s="81">
        <v>58</v>
      </c>
      <c r="N119" s="74">
        <v>2.3199999999999998</v>
      </c>
      <c r="O119" s="74">
        <v>6.96</v>
      </c>
      <c r="P119" s="74">
        <v>19.14</v>
      </c>
      <c r="Q119" s="74">
        <v>29.58</v>
      </c>
      <c r="R119" s="75"/>
      <c r="S119" s="81">
        <v>58</v>
      </c>
      <c r="T119" s="74">
        <v>0.57999999999999996</v>
      </c>
      <c r="U119" s="74">
        <v>1.74</v>
      </c>
      <c r="V119" s="74">
        <v>4.7850000000000001</v>
      </c>
      <c r="W119" s="74">
        <v>7.3949999999999996</v>
      </c>
      <c r="X119" s="74">
        <v>43.5</v>
      </c>
      <c r="Y119" s="67"/>
      <c r="Z119" s="81">
        <v>58</v>
      </c>
      <c r="AA119" s="67">
        <v>0.25519999999999998</v>
      </c>
      <c r="AB119" s="67">
        <v>0.77139999999999997</v>
      </c>
      <c r="AC119" s="67">
        <v>2.1286</v>
      </c>
      <c r="AD119" s="67">
        <v>3.2886000000000002</v>
      </c>
      <c r="AE119" s="67">
        <v>19.331399999999999</v>
      </c>
      <c r="AF119" s="67">
        <v>32.224800000000002</v>
      </c>
      <c r="AG119" s="67"/>
      <c r="AH119" s="81">
        <v>58</v>
      </c>
      <c r="AI119" s="67">
        <v>6.4444444444444443E-2</v>
      </c>
      <c r="AJ119" s="67">
        <v>0.19333333333333333</v>
      </c>
      <c r="AK119" s="67">
        <v>0.53166666666666662</v>
      </c>
      <c r="AL119" s="67">
        <v>0.82166666666666677</v>
      </c>
      <c r="AM119" s="67">
        <v>4.8333333333333339</v>
      </c>
      <c r="AN119" s="67">
        <v>19.333333333333336</v>
      </c>
      <c r="AO119" s="67">
        <v>32.222222222222221</v>
      </c>
      <c r="AP119" s="67"/>
      <c r="AQ119" s="81">
        <v>58</v>
      </c>
      <c r="AR119" s="67">
        <v>3.6249999999999998E-2</v>
      </c>
      <c r="AS119" s="67">
        <v>0.10875</v>
      </c>
      <c r="AT119" s="67">
        <v>0.29906250000000001</v>
      </c>
      <c r="AU119" s="67">
        <v>0.46218749999999997</v>
      </c>
      <c r="AV119" s="67">
        <v>2.71875</v>
      </c>
      <c r="AW119" s="67">
        <v>10.875</v>
      </c>
      <c r="AX119" s="67">
        <v>18.125</v>
      </c>
      <c r="AY119" s="67">
        <v>25.375</v>
      </c>
      <c r="AZ119" s="67"/>
      <c r="BA119" s="81">
        <v>58</v>
      </c>
      <c r="BB119" s="70">
        <v>2.3199999999999998E-2</v>
      </c>
      <c r="BC119" s="70">
        <v>6.9599999999999995E-2</v>
      </c>
      <c r="BD119" s="70">
        <v>0.19140000000000001</v>
      </c>
      <c r="BE119" s="70">
        <v>0.29580000000000001</v>
      </c>
      <c r="BF119" s="70">
        <v>1.74</v>
      </c>
      <c r="BG119" s="70">
        <v>6.96</v>
      </c>
      <c r="BH119" s="70">
        <v>11.6</v>
      </c>
      <c r="BI119" s="70">
        <v>16.239999999999998</v>
      </c>
      <c r="BJ119" s="70">
        <v>20.88</v>
      </c>
    </row>
    <row r="120" spans="1:62" x14ac:dyDescent="0.25">
      <c r="A120" s="81">
        <v>58.5</v>
      </c>
      <c r="B120" s="79">
        <v>58.5</v>
      </c>
      <c r="C120" s="75"/>
      <c r="D120" s="81">
        <v>58.5</v>
      </c>
      <c r="E120" s="85">
        <v>14.625</v>
      </c>
      <c r="F120" s="76">
        <v>43.875</v>
      </c>
      <c r="G120" s="75"/>
      <c r="H120" s="81">
        <v>58.5</v>
      </c>
      <c r="I120" s="77">
        <v>4.7736000000000001</v>
      </c>
      <c r="J120" s="77">
        <v>14.326649999999999</v>
      </c>
      <c r="K120" s="77">
        <v>39.399749999999997</v>
      </c>
      <c r="L120" s="75"/>
      <c r="M120" s="81">
        <v>58.5</v>
      </c>
      <c r="N120" s="74">
        <v>2.34</v>
      </c>
      <c r="O120" s="74">
        <v>7.02</v>
      </c>
      <c r="P120" s="74">
        <v>19.305</v>
      </c>
      <c r="Q120" s="74">
        <v>29.835000000000001</v>
      </c>
      <c r="R120" s="75"/>
      <c r="S120" s="81">
        <v>58.5</v>
      </c>
      <c r="T120" s="74">
        <v>0.58499999999999996</v>
      </c>
      <c r="U120" s="74">
        <v>1.7549999999999999</v>
      </c>
      <c r="V120" s="74">
        <v>4.8262499999999999</v>
      </c>
      <c r="W120" s="74">
        <v>7.4587500000000002</v>
      </c>
      <c r="X120" s="74">
        <v>43.875</v>
      </c>
      <c r="Y120" s="67"/>
      <c r="Z120" s="81">
        <v>58.5</v>
      </c>
      <c r="AA120" s="67">
        <v>0.25739999999999996</v>
      </c>
      <c r="AB120" s="67">
        <v>0.77805000000000002</v>
      </c>
      <c r="AC120" s="67">
        <v>2.1469499999999999</v>
      </c>
      <c r="AD120" s="67">
        <v>3.3169499999999998</v>
      </c>
      <c r="AE120" s="67">
        <v>19.498049999999999</v>
      </c>
      <c r="AF120" s="67">
        <v>32.502600000000001</v>
      </c>
      <c r="AG120" s="67"/>
      <c r="AH120" s="81">
        <v>58.5</v>
      </c>
      <c r="AI120" s="67">
        <v>6.5000000000000002E-2</v>
      </c>
      <c r="AJ120" s="67">
        <v>0.19500000000000001</v>
      </c>
      <c r="AK120" s="67">
        <v>0.53625</v>
      </c>
      <c r="AL120" s="67">
        <v>0.82874999999999999</v>
      </c>
      <c r="AM120" s="67">
        <v>4.8750000000000009</v>
      </c>
      <c r="AN120" s="67">
        <v>19.500000000000004</v>
      </c>
      <c r="AO120" s="67">
        <v>32.5</v>
      </c>
      <c r="AP120" s="67"/>
      <c r="AQ120" s="81">
        <v>58.5</v>
      </c>
      <c r="AR120" s="67">
        <v>3.6562499999999998E-2</v>
      </c>
      <c r="AS120" s="67">
        <v>0.10968749999999999</v>
      </c>
      <c r="AT120" s="67">
        <v>0.301640625</v>
      </c>
      <c r="AU120" s="67">
        <v>0.46617187500000001</v>
      </c>
      <c r="AV120" s="67">
        <v>2.7421875</v>
      </c>
      <c r="AW120" s="67">
        <v>10.96875</v>
      </c>
      <c r="AX120" s="67">
        <v>18.28125</v>
      </c>
      <c r="AY120" s="67">
        <v>25.59375</v>
      </c>
      <c r="AZ120" s="67"/>
      <c r="BA120" s="81">
        <v>58.5</v>
      </c>
      <c r="BB120" s="70">
        <v>2.3399999999999997E-2</v>
      </c>
      <c r="BC120" s="70">
        <v>7.0199999999999999E-2</v>
      </c>
      <c r="BD120" s="70">
        <v>0.19305</v>
      </c>
      <c r="BE120" s="70">
        <v>0.29835</v>
      </c>
      <c r="BF120" s="70">
        <v>1.7549999999999999</v>
      </c>
      <c r="BG120" s="70">
        <v>7.02</v>
      </c>
      <c r="BH120" s="70">
        <v>11.7</v>
      </c>
      <c r="BI120" s="70">
        <v>16.38</v>
      </c>
      <c r="BJ120" s="70">
        <v>21.06</v>
      </c>
    </row>
    <row r="121" spans="1:62" x14ac:dyDescent="0.25">
      <c r="A121" s="81">
        <v>59</v>
      </c>
      <c r="B121" s="79">
        <v>59</v>
      </c>
      <c r="C121" s="75"/>
      <c r="D121" s="81">
        <v>59</v>
      </c>
      <c r="E121" s="85">
        <v>14.75</v>
      </c>
      <c r="F121" s="76">
        <v>44.25</v>
      </c>
      <c r="G121" s="75"/>
      <c r="H121" s="81">
        <v>59</v>
      </c>
      <c r="I121" s="77">
        <v>4.8144</v>
      </c>
      <c r="J121" s="77">
        <v>14.449099999999998</v>
      </c>
      <c r="K121" s="77">
        <v>39.736499999999999</v>
      </c>
      <c r="L121" s="75"/>
      <c r="M121" s="81">
        <v>59</v>
      </c>
      <c r="N121" s="74">
        <v>2.36</v>
      </c>
      <c r="O121" s="74">
        <v>7.08</v>
      </c>
      <c r="P121" s="74">
        <v>19.47</v>
      </c>
      <c r="Q121" s="74">
        <v>30.09</v>
      </c>
      <c r="R121" s="75"/>
      <c r="S121" s="81">
        <v>59</v>
      </c>
      <c r="T121" s="74">
        <v>0.59</v>
      </c>
      <c r="U121" s="74">
        <v>1.77</v>
      </c>
      <c r="V121" s="74">
        <v>4.8674999999999997</v>
      </c>
      <c r="W121" s="74">
        <v>7.5225</v>
      </c>
      <c r="X121" s="74">
        <v>44.25</v>
      </c>
      <c r="Y121" s="67"/>
      <c r="Z121" s="81">
        <v>59</v>
      </c>
      <c r="AA121" s="67">
        <v>0.2596</v>
      </c>
      <c r="AB121" s="67">
        <v>0.78469999999999995</v>
      </c>
      <c r="AC121" s="67">
        <v>2.1653000000000002</v>
      </c>
      <c r="AD121" s="67">
        <v>3.3452999999999999</v>
      </c>
      <c r="AE121" s="67">
        <v>19.664699999999996</v>
      </c>
      <c r="AF121" s="67">
        <v>32.7804</v>
      </c>
      <c r="AG121" s="67"/>
      <c r="AH121" s="81">
        <v>59</v>
      </c>
      <c r="AI121" s="67">
        <v>6.5555555555555547E-2</v>
      </c>
      <c r="AJ121" s="67">
        <v>0.19666666666666666</v>
      </c>
      <c r="AK121" s="67">
        <v>0.54083333333333328</v>
      </c>
      <c r="AL121" s="67">
        <v>0.83583333333333343</v>
      </c>
      <c r="AM121" s="67">
        <v>4.916666666666667</v>
      </c>
      <c r="AN121" s="67">
        <v>19.666666666666668</v>
      </c>
      <c r="AO121" s="67">
        <v>32.777777777777779</v>
      </c>
      <c r="AP121" s="67"/>
      <c r="AQ121" s="81">
        <v>59</v>
      </c>
      <c r="AR121" s="67">
        <v>3.6874999999999998E-2</v>
      </c>
      <c r="AS121" s="67">
        <v>0.110625</v>
      </c>
      <c r="AT121" s="67">
        <v>0.30421874999999998</v>
      </c>
      <c r="AU121" s="67">
        <v>0.47015625</v>
      </c>
      <c r="AV121" s="67">
        <v>2.765625</v>
      </c>
      <c r="AW121" s="67">
        <v>11.0625</v>
      </c>
      <c r="AX121" s="67">
        <v>18.4375</v>
      </c>
      <c r="AY121" s="67">
        <v>25.8125</v>
      </c>
      <c r="AZ121" s="67"/>
      <c r="BA121" s="81">
        <v>59</v>
      </c>
      <c r="BB121" s="70">
        <v>2.3599999999999999E-2</v>
      </c>
      <c r="BC121" s="70">
        <v>7.0800000000000002E-2</v>
      </c>
      <c r="BD121" s="70">
        <v>0.19470000000000001</v>
      </c>
      <c r="BE121" s="70">
        <v>0.3009</v>
      </c>
      <c r="BF121" s="70">
        <v>1.77</v>
      </c>
      <c r="BG121" s="70">
        <v>7.08</v>
      </c>
      <c r="BH121" s="70">
        <v>11.8</v>
      </c>
      <c r="BI121" s="70">
        <v>16.52</v>
      </c>
      <c r="BJ121" s="70">
        <v>21.24</v>
      </c>
    </row>
    <row r="122" spans="1:62" x14ac:dyDescent="0.25">
      <c r="A122" s="81">
        <v>59.5</v>
      </c>
      <c r="B122" s="79">
        <v>59.5</v>
      </c>
      <c r="C122" s="75"/>
      <c r="D122" s="81">
        <v>59.5</v>
      </c>
      <c r="E122" s="85">
        <v>14.875</v>
      </c>
      <c r="F122" s="76">
        <v>44.625</v>
      </c>
      <c r="G122" s="75"/>
      <c r="H122" s="81">
        <v>59.5</v>
      </c>
      <c r="I122" s="77">
        <v>4.8552</v>
      </c>
      <c r="J122" s="77">
        <v>14.57155</v>
      </c>
      <c r="K122" s="77">
        <v>40.073250000000002</v>
      </c>
      <c r="L122" s="75"/>
      <c r="M122" s="81">
        <v>59.5</v>
      </c>
      <c r="N122" s="74">
        <v>2.38</v>
      </c>
      <c r="O122" s="74">
        <v>7.14</v>
      </c>
      <c r="P122" s="74">
        <v>19.635000000000002</v>
      </c>
      <c r="Q122" s="74">
        <v>30.344999999999999</v>
      </c>
      <c r="R122" s="75"/>
      <c r="S122" s="81">
        <v>59.5</v>
      </c>
      <c r="T122" s="74">
        <v>0.59499999999999997</v>
      </c>
      <c r="U122" s="74">
        <v>1.7849999999999999</v>
      </c>
      <c r="V122" s="74">
        <v>4.9087500000000004</v>
      </c>
      <c r="W122" s="74">
        <v>7.5862499999999997</v>
      </c>
      <c r="X122" s="74">
        <v>44.625</v>
      </c>
      <c r="Y122" s="67"/>
      <c r="Z122" s="81">
        <v>59.5</v>
      </c>
      <c r="AA122" s="67">
        <v>0.26179999999999998</v>
      </c>
      <c r="AB122" s="67">
        <v>0.79135</v>
      </c>
      <c r="AC122" s="67">
        <v>2.1836500000000001</v>
      </c>
      <c r="AD122" s="67">
        <v>3.37365</v>
      </c>
      <c r="AE122" s="67">
        <v>19.83135</v>
      </c>
      <c r="AF122" s="67">
        <v>33.058199999999999</v>
      </c>
      <c r="AG122" s="67"/>
      <c r="AH122" s="81">
        <v>59.5</v>
      </c>
      <c r="AI122" s="67">
        <v>6.6111111111111107E-2</v>
      </c>
      <c r="AJ122" s="67">
        <v>0.19833333333333333</v>
      </c>
      <c r="AK122" s="67">
        <v>0.54541666666666666</v>
      </c>
      <c r="AL122" s="67">
        <v>0.84291666666666676</v>
      </c>
      <c r="AM122" s="67">
        <v>4.9583333333333339</v>
      </c>
      <c r="AN122" s="67">
        <v>19.833333333333336</v>
      </c>
      <c r="AO122" s="67">
        <v>33.055555555555557</v>
      </c>
      <c r="AP122" s="67"/>
      <c r="AQ122" s="81">
        <v>59.5</v>
      </c>
      <c r="AR122" s="67">
        <v>3.7187499999999998E-2</v>
      </c>
      <c r="AS122" s="67">
        <v>0.1115625</v>
      </c>
      <c r="AT122" s="67">
        <v>0.30679687500000002</v>
      </c>
      <c r="AU122" s="67">
        <v>0.47414062499999998</v>
      </c>
      <c r="AV122" s="67">
        <v>2.7890625</v>
      </c>
      <c r="AW122" s="67">
        <v>11.15625</v>
      </c>
      <c r="AX122" s="67">
        <v>18.59375</v>
      </c>
      <c r="AY122" s="67">
        <v>26.03125</v>
      </c>
      <c r="AZ122" s="67"/>
      <c r="BA122" s="81">
        <v>59.5</v>
      </c>
      <c r="BB122" s="70">
        <v>2.3799999999999998E-2</v>
      </c>
      <c r="BC122" s="70">
        <v>7.1399999999999991E-2</v>
      </c>
      <c r="BD122" s="70">
        <v>0.19635000000000002</v>
      </c>
      <c r="BE122" s="70">
        <v>0.30345</v>
      </c>
      <c r="BF122" s="70">
        <v>1.7849999999999999</v>
      </c>
      <c r="BG122" s="70">
        <v>7.14</v>
      </c>
      <c r="BH122" s="70">
        <v>11.9</v>
      </c>
      <c r="BI122" s="70">
        <v>16.66</v>
      </c>
      <c r="BJ122" s="70">
        <v>21.42</v>
      </c>
    </row>
    <row r="123" spans="1:62" x14ac:dyDescent="0.25">
      <c r="A123" s="81">
        <v>60</v>
      </c>
      <c r="B123" s="79">
        <v>60</v>
      </c>
      <c r="C123" s="75"/>
      <c r="D123" s="81">
        <v>60</v>
      </c>
      <c r="E123" s="85">
        <v>15</v>
      </c>
      <c r="F123" s="76">
        <v>45</v>
      </c>
      <c r="G123" s="75"/>
      <c r="H123" s="81">
        <v>60</v>
      </c>
      <c r="I123" s="77">
        <v>4.8959999999999999</v>
      </c>
      <c r="J123" s="77">
        <v>14.693999999999999</v>
      </c>
      <c r="K123" s="77">
        <v>40.409999999999997</v>
      </c>
      <c r="L123" s="75"/>
      <c r="M123" s="81">
        <v>60</v>
      </c>
      <c r="N123" s="74">
        <v>2.4</v>
      </c>
      <c r="O123" s="74">
        <v>7.2</v>
      </c>
      <c r="P123" s="74">
        <v>19.8</v>
      </c>
      <c r="Q123" s="74">
        <v>30.6</v>
      </c>
      <c r="R123" s="75"/>
      <c r="S123" s="81">
        <v>60</v>
      </c>
      <c r="T123" s="74">
        <v>0.6</v>
      </c>
      <c r="U123" s="74">
        <v>1.8</v>
      </c>
      <c r="V123" s="74">
        <v>4.95</v>
      </c>
      <c r="W123" s="74">
        <v>7.65</v>
      </c>
      <c r="X123" s="74">
        <v>45</v>
      </c>
      <c r="Y123" s="67"/>
      <c r="Z123" s="81">
        <v>60</v>
      </c>
      <c r="AA123" s="67">
        <v>0.26400000000000001</v>
      </c>
      <c r="AB123" s="67">
        <v>0.79800000000000015</v>
      </c>
      <c r="AC123" s="67">
        <v>2.202</v>
      </c>
      <c r="AD123" s="67">
        <v>3.4019999999999997</v>
      </c>
      <c r="AE123" s="67">
        <v>19.998000000000001</v>
      </c>
      <c r="AF123" s="67">
        <v>33.336000000000006</v>
      </c>
      <c r="AG123" s="67"/>
      <c r="AH123" s="81">
        <v>60</v>
      </c>
      <c r="AI123" s="67">
        <v>6.6666666666666666E-2</v>
      </c>
      <c r="AJ123" s="67">
        <v>0.2</v>
      </c>
      <c r="AK123" s="67">
        <v>0.55000000000000004</v>
      </c>
      <c r="AL123" s="67">
        <v>0.85</v>
      </c>
      <c r="AM123" s="67">
        <v>5.0000000000000009</v>
      </c>
      <c r="AN123" s="67">
        <v>20.000000000000004</v>
      </c>
      <c r="AO123" s="67">
        <v>33.333333333333336</v>
      </c>
      <c r="AP123" s="67"/>
      <c r="AQ123" s="81">
        <v>60</v>
      </c>
      <c r="AR123" s="67">
        <v>3.7499999999999999E-2</v>
      </c>
      <c r="AS123" s="67">
        <v>0.1125</v>
      </c>
      <c r="AT123" s="67">
        <v>0.30937500000000001</v>
      </c>
      <c r="AU123" s="67">
        <v>0.47812500000000002</v>
      </c>
      <c r="AV123" s="67">
        <v>2.8125</v>
      </c>
      <c r="AW123" s="67">
        <v>11.25</v>
      </c>
      <c r="AX123" s="67">
        <v>18.75</v>
      </c>
      <c r="AY123" s="67">
        <v>26.25</v>
      </c>
      <c r="AZ123" s="67"/>
      <c r="BA123" s="81">
        <v>60</v>
      </c>
      <c r="BB123" s="70">
        <v>2.4E-2</v>
      </c>
      <c r="BC123" s="70">
        <v>7.1999999999999995E-2</v>
      </c>
      <c r="BD123" s="70">
        <v>0.19800000000000001</v>
      </c>
      <c r="BE123" s="70">
        <v>0.30599999999999999</v>
      </c>
      <c r="BF123" s="70">
        <v>1.8</v>
      </c>
      <c r="BG123" s="70">
        <v>7.2</v>
      </c>
      <c r="BH123" s="70">
        <v>12</v>
      </c>
      <c r="BI123" s="70">
        <v>16.8</v>
      </c>
      <c r="BJ123" s="70">
        <v>21.6</v>
      </c>
    </row>
    <row r="124" spans="1:62" x14ac:dyDescent="0.25">
      <c r="A124" s="81">
        <v>60.5</v>
      </c>
      <c r="B124" s="79">
        <v>60.5</v>
      </c>
      <c r="C124" s="75"/>
      <c r="D124" s="81">
        <v>60.5</v>
      </c>
      <c r="E124" s="85">
        <v>15.125</v>
      </c>
      <c r="F124" s="76">
        <v>45.375</v>
      </c>
      <c r="G124" s="75"/>
      <c r="H124" s="81">
        <v>60.5</v>
      </c>
      <c r="I124" s="77">
        <v>4.9367999999999999</v>
      </c>
      <c r="J124" s="77">
        <v>14.81645</v>
      </c>
      <c r="K124" s="77">
        <v>40.746749999999999</v>
      </c>
      <c r="L124" s="75"/>
      <c r="M124" s="81">
        <v>60.5</v>
      </c>
      <c r="N124" s="74">
        <v>2.42</v>
      </c>
      <c r="O124" s="74">
        <v>7.26</v>
      </c>
      <c r="P124" s="74">
        <v>19.965</v>
      </c>
      <c r="Q124" s="74">
        <v>30.855</v>
      </c>
      <c r="R124" s="75"/>
      <c r="S124" s="81">
        <v>60.5</v>
      </c>
      <c r="T124" s="74">
        <v>0.60499999999999998</v>
      </c>
      <c r="U124" s="74">
        <v>1.8149999999999999</v>
      </c>
      <c r="V124" s="74">
        <v>4.99125</v>
      </c>
      <c r="W124" s="74">
        <v>7.7137500000000001</v>
      </c>
      <c r="X124" s="74">
        <v>45.375</v>
      </c>
      <c r="Y124" s="67"/>
      <c r="Z124" s="81">
        <v>60.5</v>
      </c>
      <c r="AA124" s="67">
        <v>0.26619999999999999</v>
      </c>
      <c r="AB124" s="67">
        <v>0.80465000000000009</v>
      </c>
      <c r="AC124" s="67">
        <v>2.2203499999999998</v>
      </c>
      <c r="AD124" s="67">
        <v>3.4303499999999998</v>
      </c>
      <c r="AE124" s="67">
        <v>20.164649999999998</v>
      </c>
      <c r="AF124" s="67">
        <v>33.613799999999998</v>
      </c>
      <c r="AG124" s="67"/>
      <c r="AH124" s="81">
        <v>60.5</v>
      </c>
      <c r="AI124" s="67">
        <v>6.7222222222222211E-2</v>
      </c>
      <c r="AJ124" s="67">
        <v>0.20166666666666663</v>
      </c>
      <c r="AK124" s="67">
        <v>0.55458333333333332</v>
      </c>
      <c r="AL124" s="67">
        <v>0.85708333333333342</v>
      </c>
      <c r="AM124" s="67">
        <v>5.041666666666667</v>
      </c>
      <c r="AN124" s="67">
        <v>20.166666666666668</v>
      </c>
      <c r="AO124" s="67">
        <v>33.611111111111114</v>
      </c>
      <c r="AP124" s="67"/>
      <c r="AQ124" s="81">
        <v>60.5</v>
      </c>
      <c r="AR124" s="67">
        <v>3.7812499999999999E-2</v>
      </c>
      <c r="AS124" s="67">
        <v>0.1134375</v>
      </c>
      <c r="AT124" s="67">
        <v>0.311953125</v>
      </c>
      <c r="AU124" s="67">
        <v>0.48210937500000001</v>
      </c>
      <c r="AV124" s="67">
        <v>2.8359375</v>
      </c>
      <c r="AW124" s="67">
        <v>11.34375</v>
      </c>
      <c r="AX124" s="67">
        <v>18.90625</v>
      </c>
      <c r="AY124" s="67">
        <v>26.46875</v>
      </c>
      <c r="AZ124" s="67"/>
      <c r="BA124" s="81">
        <v>60.5</v>
      </c>
      <c r="BB124" s="70">
        <v>2.4199999999999999E-2</v>
      </c>
      <c r="BC124" s="70">
        <v>7.2599999999999998E-2</v>
      </c>
      <c r="BD124" s="70">
        <v>0.19964999999999999</v>
      </c>
      <c r="BE124" s="70">
        <v>0.30854999999999999</v>
      </c>
      <c r="BF124" s="70">
        <v>1.8149999999999999</v>
      </c>
      <c r="BG124" s="70">
        <v>7.26</v>
      </c>
      <c r="BH124" s="70">
        <v>12.1</v>
      </c>
      <c r="BI124" s="70">
        <v>16.940000000000001</v>
      </c>
      <c r="BJ124" s="70">
        <v>21.78</v>
      </c>
    </row>
    <row r="125" spans="1:62" x14ac:dyDescent="0.25">
      <c r="A125" s="81">
        <v>61</v>
      </c>
      <c r="B125" s="79">
        <v>61</v>
      </c>
      <c r="C125" s="75"/>
      <c r="D125" s="81">
        <v>61</v>
      </c>
      <c r="E125" s="85">
        <v>15.25</v>
      </c>
      <c r="F125" s="76">
        <v>45.75</v>
      </c>
      <c r="G125" s="75"/>
      <c r="H125" s="81">
        <v>61</v>
      </c>
      <c r="I125" s="77">
        <v>4.9775999999999998</v>
      </c>
      <c r="J125" s="77">
        <v>14.938899999999999</v>
      </c>
      <c r="K125" s="77">
        <v>41.083499999999994</v>
      </c>
      <c r="L125" s="75"/>
      <c r="M125" s="81">
        <v>61</v>
      </c>
      <c r="N125" s="74">
        <v>2.44</v>
      </c>
      <c r="O125" s="74">
        <v>7.32</v>
      </c>
      <c r="P125" s="74">
        <v>20.13</v>
      </c>
      <c r="Q125" s="74">
        <v>31.11</v>
      </c>
      <c r="R125" s="75"/>
      <c r="S125" s="81">
        <v>61</v>
      </c>
      <c r="T125" s="74">
        <v>0.61</v>
      </c>
      <c r="U125" s="74">
        <v>1.83</v>
      </c>
      <c r="V125" s="74">
        <v>5.0324999999999998</v>
      </c>
      <c r="W125" s="74">
        <v>7.7774999999999999</v>
      </c>
      <c r="X125" s="74">
        <v>45.75</v>
      </c>
      <c r="Y125" s="67"/>
      <c r="Z125" s="81">
        <v>61</v>
      </c>
      <c r="AA125" s="67">
        <v>0.26839999999999997</v>
      </c>
      <c r="AB125" s="67">
        <v>0.81130000000000013</v>
      </c>
      <c r="AC125" s="67">
        <v>2.2387000000000001</v>
      </c>
      <c r="AD125" s="67">
        <v>3.4586999999999999</v>
      </c>
      <c r="AE125" s="67">
        <v>20.331299999999999</v>
      </c>
      <c r="AF125" s="67">
        <v>33.891600000000004</v>
      </c>
      <c r="AG125" s="67"/>
      <c r="AH125" s="81">
        <v>61</v>
      </c>
      <c r="AI125" s="67">
        <v>6.777777777777777E-2</v>
      </c>
      <c r="AJ125" s="67">
        <v>0.20333333333333331</v>
      </c>
      <c r="AK125" s="67">
        <v>0.55916666666666659</v>
      </c>
      <c r="AL125" s="67">
        <v>0.86416666666666675</v>
      </c>
      <c r="AM125" s="67">
        <v>5.0833333333333339</v>
      </c>
      <c r="AN125" s="67">
        <v>20.333333333333336</v>
      </c>
      <c r="AO125" s="67">
        <v>33.888888888888893</v>
      </c>
      <c r="AP125" s="67"/>
      <c r="AQ125" s="81">
        <v>61</v>
      </c>
      <c r="AR125" s="67">
        <v>3.8124999999999999E-2</v>
      </c>
      <c r="AS125" s="67">
        <v>0.114375</v>
      </c>
      <c r="AT125" s="67">
        <v>0.31453124999999998</v>
      </c>
      <c r="AU125" s="67">
        <v>0.48609374999999999</v>
      </c>
      <c r="AV125" s="67">
        <v>2.859375</v>
      </c>
      <c r="AW125" s="67">
        <v>11.4375</v>
      </c>
      <c r="AX125" s="67">
        <v>19.0625</v>
      </c>
      <c r="AY125" s="67">
        <v>26.6875</v>
      </c>
      <c r="AZ125" s="67"/>
      <c r="BA125" s="81">
        <v>61</v>
      </c>
      <c r="BB125" s="70">
        <v>2.4399999999999998E-2</v>
      </c>
      <c r="BC125" s="70">
        <v>7.3199999999999987E-2</v>
      </c>
      <c r="BD125" s="70">
        <v>0.20130000000000003</v>
      </c>
      <c r="BE125" s="70">
        <v>0.31109999999999999</v>
      </c>
      <c r="BF125" s="70">
        <v>1.83</v>
      </c>
      <c r="BG125" s="70">
        <v>7.32</v>
      </c>
      <c r="BH125" s="70">
        <v>12.2</v>
      </c>
      <c r="BI125" s="70">
        <v>17.079999999999998</v>
      </c>
      <c r="BJ125" s="70">
        <v>21.96</v>
      </c>
    </row>
    <row r="126" spans="1:62" x14ac:dyDescent="0.25">
      <c r="A126" s="81">
        <v>61.5</v>
      </c>
      <c r="B126" s="79">
        <v>61.5</v>
      </c>
      <c r="C126" s="75"/>
      <c r="D126" s="81">
        <v>61.5</v>
      </c>
      <c r="E126" s="85">
        <v>15.375</v>
      </c>
      <c r="F126" s="76">
        <v>46.125</v>
      </c>
      <c r="G126" s="75"/>
      <c r="H126" s="81">
        <v>61.5</v>
      </c>
      <c r="I126" s="77">
        <v>5.0184000000000006</v>
      </c>
      <c r="J126" s="77">
        <v>15.061349999999999</v>
      </c>
      <c r="K126" s="77">
        <v>41.420249999999996</v>
      </c>
      <c r="L126" s="75"/>
      <c r="M126" s="81">
        <v>61.5</v>
      </c>
      <c r="N126" s="74">
        <v>2.46</v>
      </c>
      <c r="O126" s="74">
        <v>7.38</v>
      </c>
      <c r="P126" s="74">
        <v>20.295000000000002</v>
      </c>
      <c r="Q126" s="74">
        <v>31.364999999999998</v>
      </c>
      <c r="R126" s="75"/>
      <c r="S126" s="81">
        <v>61.5</v>
      </c>
      <c r="T126" s="74">
        <v>0.61499999999999999</v>
      </c>
      <c r="U126" s="74">
        <v>1.845</v>
      </c>
      <c r="V126" s="74">
        <v>5.0737500000000004</v>
      </c>
      <c r="W126" s="74">
        <v>7.8412499999999996</v>
      </c>
      <c r="X126" s="74">
        <v>46.125</v>
      </c>
      <c r="Y126" s="67"/>
      <c r="Z126" s="81">
        <v>61.5</v>
      </c>
      <c r="AA126" s="67">
        <v>0.27060000000000001</v>
      </c>
      <c r="AB126" s="67">
        <v>0.81795000000000007</v>
      </c>
      <c r="AC126" s="67">
        <v>2.25705</v>
      </c>
      <c r="AD126" s="67">
        <v>3.48705</v>
      </c>
      <c r="AE126" s="67">
        <v>20.497949999999999</v>
      </c>
      <c r="AF126" s="67">
        <v>34.169400000000003</v>
      </c>
      <c r="AG126" s="67"/>
      <c r="AH126" s="81">
        <v>61.5</v>
      </c>
      <c r="AI126" s="67">
        <v>6.8333333333333329E-2</v>
      </c>
      <c r="AJ126" s="67">
        <v>0.20499999999999999</v>
      </c>
      <c r="AK126" s="67">
        <v>0.56374999999999997</v>
      </c>
      <c r="AL126" s="67">
        <v>0.87124999999999997</v>
      </c>
      <c r="AM126" s="67">
        <v>5.125</v>
      </c>
      <c r="AN126" s="67">
        <v>20.5</v>
      </c>
      <c r="AO126" s="67">
        <v>34.166666666666671</v>
      </c>
      <c r="AP126" s="67"/>
      <c r="AQ126" s="81">
        <v>61.5</v>
      </c>
      <c r="AR126" s="67">
        <v>3.8437499999999999E-2</v>
      </c>
      <c r="AS126" s="67">
        <v>0.1153125</v>
      </c>
      <c r="AT126" s="67">
        <v>0.31710937500000003</v>
      </c>
      <c r="AU126" s="67">
        <v>0.49007812499999998</v>
      </c>
      <c r="AV126" s="67">
        <v>2.8828125</v>
      </c>
      <c r="AW126" s="67">
        <v>11.53125</v>
      </c>
      <c r="AX126" s="67">
        <v>19.21875</v>
      </c>
      <c r="AY126" s="67">
        <v>26.90625</v>
      </c>
      <c r="AZ126" s="67"/>
      <c r="BA126" s="81">
        <v>61.5</v>
      </c>
      <c r="BB126" s="70">
        <v>2.46E-2</v>
      </c>
      <c r="BC126" s="70">
        <v>7.3800000000000004E-2</v>
      </c>
      <c r="BD126" s="70">
        <v>0.20295000000000002</v>
      </c>
      <c r="BE126" s="70">
        <v>0.31365000000000004</v>
      </c>
      <c r="BF126" s="70">
        <v>1.845</v>
      </c>
      <c r="BG126" s="70">
        <v>7.38</v>
      </c>
      <c r="BH126" s="70">
        <v>12.3</v>
      </c>
      <c r="BI126" s="70">
        <v>17.22</v>
      </c>
      <c r="BJ126" s="70">
        <v>22.14</v>
      </c>
    </row>
    <row r="127" spans="1:62" x14ac:dyDescent="0.25">
      <c r="A127" s="81">
        <v>62</v>
      </c>
      <c r="B127" s="79">
        <v>62</v>
      </c>
      <c r="C127" s="75"/>
      <c r="D127" s="81">
        <v>62</v>
      </c>
      <c r="E127" s="85">
        <v>15.5</v>
      </c>
      <c r="F127" s="76">
        <v>46.5</v>
      </c>
      <c r="G127" s="75"/>
      <c r="H127" s="81">
        <v>62</v>
      </c>
      <c r="I127" s="77">
        <v>5.0592000000000006</v>
      </c>
      <c r="J127" s="77">
        <v>15.183799999999998</v>
      </c>
      <c r="K127" s="77">
        <v>41.756999999999998</v>
      </c>
      <c r="L127" s="75"/>
      <c r="M127" s="81">
        <v>62</v>
      </c>
      <c r="N127" s="74">
        <v>2.48</v>
      </c>
      <c r="O127" s="74">
        <v>7.44</v>
      </c>
      <c r="P127" s="74">
        <v>20.46</v>
      </c>
      <c r="Q127" s="74">
        <v>31.62</v>
      </c>
      <c r="R127" s="75"/>
      <c r="S127" s="81">
        <v>62</v>
      </c>
      <c r="T127" s="74">
        <v>0.62</v>
      </c>
      <c r="U127" s="74">
        <v>1.86</v>
      </c>
      <c r="V127" s="74">
        <v>5.1150000000000002</v>
      </c>
      <c r="W127" s="74">
        <v>7.9050000000000002</v>
      </c>
      <c r="X127" s="74">
        <v>46.5</v>
      </c>
      <c r="Y127" s="67"/>
      <c r="Z127" s="81">
        <v>62</v>
      </c>
      <c r="AA127" s="67">
        <v>0.27279999999999999</v>
      </c>
      <c r="AB127" s="67">
        <v>0.82460000000000011</v>
      </c>
      <c r="AC127" s="67">
        <v>2.2753999999999999</v>
      </c>
      <c r="AD127" s="67">
        <v>3.5154000000000001</v>
      </c>
      <c r="AE127" s="67">
        <v>20.6646</v>
      </c>
      <c r="AF127" s="67">
        <v>34.447200000000002</v>
      </c>
      <c r="AG127" s="67"/>
      <c r="AH127" s="81">
        <v>62</v>
      </c>
      <c r="AI127" s="67">
        <v>6.8888888888888888E-2</v>
      </c>
      <c r="AJ127" s="67">
        <v>0.20666666666666664</v>
      </c>
      <c r="AK127" s="67">
        <v>0.56833333333333325</v>
      </c>
      <c r="AL127" s="67">
        <v>0.87833333333333341</v>
      </c>
      <c r="AM127" s="67">
        <v>5.1666666666666679</v>
      </c>
      <c r="AN127" s="67">
        <v>20.666666666666671</v>
      </c>
      <c r="AO127" s="67">
        <v>34.444444444444443</v>
      </c>
      <c r="AP127" s="67"/>
      <c r="AQ127" s="81">
        <v>62</v>
      </c>
      <c r="AR127" s="67">
        <v>3.875E-2</v>
      </c>
      <c r="AS127" s="67">
        <v>0.11625000000000001</v>
      </c>
      <c r="AT127" s="67">
        <v>0.31968750000000001</v>
      </c>
      <c r="AU127" s="67">
        <v>0.49406250000000002</v>
      </c>
      <c r="AV127" s="67">
        <v>2.90625</v>
      </c>
      <c r="AW127" s="67">
        <v>11.625</v>
      </c>
      <c r="AX127" s="67">
        <v>19.375</v>
      </c>
      <c r="AY127" s="67">
        <v>27.125</v>
      </c>
      <c r="AZ127" s="67"/>
      <c r="BA127" s="81">
        <v>62</v>
      </c>
      <c r="BB127" s="70">
        <v>2.4799999999999999E-2</v>
      </c>
      <c r="BC127" s="70">
        <v>7.4399999999999994E-2</v>
      </c>
      <c r="BD127" s="70">
        <v>0.2046</v>
      </c>
      <c r="BE127" s="70">
        <v>0.31620000000000004</v>
      </c>
      <c r="BF127" s="70">
        <v>1.86</v>
      </c>
      <c r="BG127" s="70">
        <v>7.44</v>
      </c>
      <c r="BH127" s="70">
        <v>12.4</v>
      </c>
      <c r="BI127" s="70">
        <v>17.36</v>
      </c>
      <c r="BJ127" s="70">
        <v>22.32</v>
      </c>
    </row>
    <row r="128" spans="1:62" x14ac:dyDescent="0.25">
      <c r="A128" s="81">
        <v>62.5</v>
      </c>
      <c r="B128" s="79">
        <v>62.5</v>
      </c>
      <c r="C128" s="75"/>
      <c r="D128" s="81">
        <v>62.5</v>
      </c>
      <c r="E128" s="85">
        <v>15.625</v>
      </c>
      <c r="F128" s="76">
        <v>46.875</v>
      </c>
      <c r="G128" s="75"/>
      <c r="H128" s="81">
        <v>62.5</v>
      </c>
      <c r="I128" s="77">
        <v>5.0999999999999996</v>
      </c>
      <c r="J128" s="77">
        <v>15.30625</v>
      </c>
      <c r="K128" s="77">
        <v>42.09375</v>
      </c>
      <c r="L128" s="75"/>
      <c r="M128" s="81">
        <v>62.5</v>
      </c>
      <c r="N128" s="74">
        <v>2.5</v>
      </c>
      <c r="O128" s="74">
        <v>7.5</v>
      </c>
      <c r="P128" s="74">
        <v>20.625</v>
      </c>
      <c r="Q128" s="74">
        <v>31.875</v>
      </c>
      <c r="R128" s="75"/>
      <c r="S128" s="81">
        <v>62.5</v>
      </c>
      <c r="T128" s="74">
        <v>0.625</v>
      </c>
      <c r="U128" s="74">
        <v>1.875</v>
      </c>
      <c r="V128" s="74">
        <v>5.15625</v>
      </c>
      <c r="W128" s="74">
        <v>7.96875</v>
      </c>
      <c r="X128" s="74">
        <v>46.875</v>
      </c>
      <c r="Y128" s="67"/>
      <c r="Z128" s="81">
        <v>62.5</v>
      </c>
      <c r="AA128" s="67">
        <v>0.27500000000000002</v>
      </c>
      <c r="AB128" s="67">
        <v>0.83125000000000004</v>
      </c>
      <c r="AC128" s="67">
        <v>2.2937500000000002</v>
      </c>
      <c r="AD128" s="67">
        <v>3.5437500000000002</v>
      </c>
      <c r="AE128" s="67">
        <v>20.831250000000001</v>
      </c>
      <c r="AF128" s="67">
        <v>34.725000000000001</v>
      </c>
      <c r="AG128" s="67"/>
      <c r="AH128" s="81">
        <v>62.5</v>
      </c>
      <c r="AI128" s="67">
        <v>6.9444444444444434E-2</v>
      </c>
      <c r="AJ128" s="67">
        <v>0.20833333333333331</v>
      </c>
      <c r="AK128" s="67">
        <v>0.57291666666666663</v>
      </c>
      <c r="AL128" s="67">
        <v>0.88541666666666674</v>
      </c>
      <c r="AM128" s="67">
        <v>5.2083333333333339</v>
      </c>
      <c r="AN128" s="67">
        <v>20.833333333333336</v>
      </c>
      <c r="AO128" s="67">
        <v>34.722222222222221</v>
      </c>
      <c r="AP128" s="67"/>
      <c r="AQ128" s="81">
        <v>62.5</v>
      </c>
      <c r="AR128" s="67">
        <v>3.90625E-2</v>
      </c>
      <c r="AS128" s="67">
        <v>0.1171875</v>
      </c>
      <c r="AT128" s="67">
        <v>0.322265625</v>
      </c>
      <c r="AU128" s="67">
        <v>0.498046875</v>
      </c>
      <c r="AV128" s="67">
        <v>2.9296875</v>
      </c>
      <c r="AW128" s="67">
        <v>11.71875</v>
      </c>
      <c r="AX128" s="67">
        <v>19.53125</v>
      </c>
      <c r="AY128" s="67">
        <v>27.34375</v>
      </c>
      <c r="AZ128" s="67"/>
      <c r="BA128" s="81">
        <v>62.5</v>
      </c>
      <c r="BB128" s="70">
        <v>2.5000000000000001E-2</v>
      </c>
      <c r="BC128" s="70">
        <v>7.4999999999999997E-2</v>
      </c>
      <c r="BD128" s="70">
        <v>0.20624999999999999</v>
      </c>
      <c r="BE128" s="70">
        <v>0.31874999999999998</v>
      </c>
      <c r="BF128" s="70">
        <v>1.875</v>
      </c>
      <c r="BG128" s="70">
        <v>7.5</v>
      </c>
      <c r="BH128" s="70">
        <v>12.5</v>
      </c>
      <c r="BI128" s="70">
        <v>17.5</v>
      </c>
      <c r="BJ128" s="70">
        <v>22.5</v>
      </c>
    </row>
    <row r="129" spans="1:62" x14ac:dyDescent="0.25">
      <c r="A129" s="81">
        <v>63</v>
      </c>
      <c r="B129" s="79">
        <v>63</v>
      </c>
      <c r="C129" s="75"/>
      <c r="D129" s="81">
        <v>63</v>
      </c>
      <c r="E129" s="85">
        <v>15.75</v>
      </c>
      <c r="F129" s="76">
        <v>47.25</v>
      </c>
      <c r="G129" s="75"/>
      <c r="H129" s="81">
        <v>63</v>
      </c>
      <c r="I129" s="77">
        <v>5.1408000000000005</v>
      </c>
      <c r="J129" s="77">
        <v>15.428699999999999</v>
      </c>
      <c r="K129" s="77">
        <v>42.430499999999995</v>
      </c>
      <c r="L129" s="75"/>
      <c r="M129" s="81">
        <v>63</v>
      </c>
      <c r="N129" s="74">
        <v>2.52</v>
      </c>
      <c r="O129" s="74">
        <v>7.56</v>
      </c>
      <c r="P129" s="74">
        <v>20.79</v>
      </c>
      <c r="Q129" s="74">
        <v>32.130000000000003</v>
      </c>
      <c r="R129" s="75"/>
      <c r="S129" s="81">
        <v>63</v>
      </c>
      <c r="T129" s="74">
        <v>0.63</v>
      </c>
      <c r="U129" s="74">
        <v>1.89</v>
      </c>
      <c r="V129" s="74">
        <v>5.1974999999999998</v>
      </c>
      <c r="W129" s="74">
        <v>8.0325000000000006</v>
      </c>
      <c r="X129" s="74">
        <v>47.25</v>
      </c>
      <c r="Y129" s="67"/>
      <c r="Z129" s="81">
        <v>63</v>
      </c>
      <c r="AA129" s="67">
        <v>0.2772</v>
      </c>
      <c r="AB129" s="67">
        <v>0.83790000000000009</v>
      </c>
      <c r="AC129" s="67">
        <v>2.3121</v>
      </c>
      <c r="AD129" s="67">
        <v>3.5720999999999998</v>
      </c>
      <c r="AE129" s="67">
        <v>20.997900000000001</v>
      </c>
      <c r="AF129" s="67">
        <v>35.002800000000001</v>
      </c>
      <c r="AG129" s="67"/>
      <c r="AH129" s="81">
        <v>63</v>
      </c>
      <c r="AI129" s="67">
        <v>7.0000000000000007E-2</v>
      </c>
      <c r="AJ129" s="67">
        <v>0.21</v>
      </c>
      <c r="AK129" s="67">
        <v>0.57750000000000001</v>
      </c>
      <c r="AL129" s="67">
        <v>0.89249999999999996</v>
      </c>
      <c r="AM129" s="67">
        <v>5.25</v>
      </c>
      <c r="AN129" s="67">
        <v>21</v>
      </c>
      <c r="AO129" s="67">
        <v>35</v>
      </c>
      <c r="AP129" s="67"/>
      <c r="AQ129" s="81">
        <v>63</v>
      </c>
      <c r="AR129" s="67">
        <v>3.9375E-2</v>
      </c>
      <c r="AS129" s="67">
        <v>0.11812499999999999</v>
      </c>
      <c r="AT129" s="67">
        <v>0.32484374999999999</v>
      </c>
      <c r="AU129" s="67">
        <v>0.50203125000000004</v>
      </c>
      <c r="AV129" s="67">
        <v>2.953125</v>
      </c>
      <c r="AW129" s="67">
        <v>11.8125</v>
      </c>
      <c r="AX129" s="67">
        <v>19.6875</v>
      </c>
      <c r="AY129" s="67">
        <v>27.5625</v>
      </c>
      <c r="AZ129" s="67"/>
      <c r="BA129" s="81">
        <v>63</v>
      </c>
      <c r="BB129" s="70">
        <v>2.52E-2</v>
      </c>
      <c r="BC129" s="70">
        <v>7.5600000000000001E-2</v>
      </c>
      <c r="BD129" s="70">
        <v>0.20790000000000003</v>
      </c>
      <c r="BE129" s="70">
        <v>0.32130000000000003</v>
      </c>
      <c r="BF129" s="70">
        <v>1.89</v>
      </c>
      <c r="BG129" s="70">
        <v>7.56</v>
      </c>
      <c r="BH129" s="70">
        <v>12.6</v>
      </c>
      <c r="BI129" s="70">
        <v>17.64</v>
      </c>
      <c r="BJ129" s="70">
        <v>22.68</v>
      </c>
    </row>
    <row r="130" spans="1:62" x14ac:dyDescent="0.25">
      <c r="A130" s="81">
        <v>63.5</v>
      </c>
      <c r="B130" s="79">
        <v>63.5</v>
      </c>
      <c r="C130" s="75"/>
      <c r="D130" s="81">
        <v>63.5</v>
      </c>
      <c r="E130" s="85">
        <v>15.875</v>
      </c>
      <c r="F130" s="76">
        <v>47.625</v>
      </c>
      <c r="G130" s="75"/>
      <c r="H130" s="81">
        <v>63.5</v>
      </c>
      <c r="I130" s="77">
        <v>5.1815999999999995</v>
      </c>
      <c r="J130" s="77">
        <v>15.55115</v>
      </c>
      <c r="K130" s="77">
        <v>42.767249999999997</v>
      </c>
      <c r="L130" s="75"/>
      <c r="M130" s="81">
        <v>63.5</v>
      </c>
      <c r="N130" s="74">
        <v>2.54</v>
      </c>
      <c r="O130" s="74">
        <v>7.62</v>
      </c>
      <c r="P130" s="74">
        <v>20.954999999999998</v>
      </c>
      <c r="Q130" s="74">
        <v>32.384999999999998</v>
      </c>
      <c r="R130" s="75"/>
      <c r="S130" s="81">
        <v>63.5</v>
      </c>
      <c r="T130" s="74">
        <v>0.63500000000000001</v>
      </c>
      <c r="U130" s="74">
        <v>1.905</v>
      </c>
      <c r="V130" s="74">
        <v>5.2387499999999996</v>
      </c>
      <c r="W130" s="74">
        <v>8.0962499999999995</v>
      </c>
      <c r="X130" s="74">
        <v>47.625</v>
      </c>
      <c r="Y130" s="67"/>
      <c r="Z130" s="81">
        <v>63.5</v>
      </c>
      <c r="AA130" s="67">
        <v>0.27940000000000004</v>
      </c>
      <c r="AB130" s="67">
        <v>0.84455000000000002</v>
      </c>
      <c r="AC130" s="67">
        <v>2.3304499999999999</v>
      </c>
      <c r="AD130" s="67">
        <v>3.6004500000000004</v>
      </c>
      <c r="AE130" s="67">
        <v>21.164549999999998</v>
      </c>
      <c r="AF130" s="67">
        <v>35.2806</v>
      </c>
      <c r="AG130" s="67"/>
      <c r="AH130" s="81">
        <v>63.5</v>
      </c>
      <c r="AI130" s="67">
        <v>7.0555555555555552E-2</v>
      </c>
      <c r="AJ130" s="67">
        <v>0.21166666666666664</v>
      </c>
      <c r="AK130" s="67">
        <v>0.58208333333333329</v>
      </c>
      <c r="AL130" s="67">
        <v>0.8995833333333334</v>
      </c>
      <c r="AM130" s="67">
        <v>5.2916666666666679</v>
      </c>
      <c r="AN130" s="67">
        <v>21.166666666666671</v>
      </c>
      <c r="AO130" s="67">
        <v>35.277777777777779</v>
      </c>
      <c r="AP130" s="67"/>
      <c r="AQ130" s="81">
        <v>63.5</v>
      </c>
      <c r="AR130" s="67">
        <v>3.9687500000000001E-2</v>
      </c>
      <c r="AS130" s="67">
        <v>0.1190625</v>
      </c>
      <c r="AT130" s="67">
        <v>0.32742187499999997</v>
      </c>
      <c r="AU130" s="67">
        <v>0.50601562499999997</v>
      </c>
      <c r="AV130" s="67">
        <v>2.9765625</v>
      </c>
      <c r="AW130" s="67">
        <v>11.90625</v>
      </c>
      <c r="AX130" s="67">
        <v>19.84375</v>
      </c>
      <c r="AY130" s="67">
        <v>27.78125</v>
      </c>
      <c r="AZ130" s="67"/>
      <c r="BA130" s="81">
        <v>63.5</v>
      </c>
      <c r="BB130" s="70">
        <v>2.5399999999999999E-2</v>
      </c>
      <c r="BC130" s="70">
        <v>7.6200000000000004E-2</v>
      </c>
      <c r="BD130" s="70">
        <v>0.20955000000000001</v>
      </c>
      <c r="BE130" s="70">
        <v>0.32384999999999997</v>
      </c>
      <c r="BF130" s="70">
        <v>1.905</v>
      </c>
      <c r="BG130" s="70">
        <v>7.62</v>
      </c>
      <c r="BH130" s="70">
        <v>12.7</v>
      </c>
      <c r="BI130" s="70">
        <v>17.78</v>
      </c>
      <c r="BJ130" s="70">
        <v>22.86</v>
      </c>
    </row>
    <row r="131" spans="1:62" x14ac:dyDescent="0.25">
      <c r="A131" s="81">
        <v>64</v>
      </c>
      <c r="B131" s="79">
        <v>64</v>
      </c>
      <c r="C131" s="75"/>
      <c r="D131" s="81">
        <v>64</v>
      </c>
      <c r="E131" s="85">
        <v>16</v>
      </c>
      <c r="F131" s="76">
        <v>48</v>
      </c>
      <c r="G131" s="75"/>
      <c r="H131" s="81">
        <v>64</v>
      </c>
      <c r="I131" s="77">
        <v>5.2224000000000004</v>
      </c>
      <c r="J131" s="77">
        <v>15.673599999999999</v>
      </c>
      <c r="K131" s="77">
        <v>43.103999999999999</v>
      </c>
      <c r="L131" s="75"/>
      <c r="M131" s="81">
        <v>64</v>
      </c>
      <c r="N131" s="74">
        <v>2.56</v>
      </c>
      <c r="O131" s="74">
        <v>7.68</v>
      </c>
      <c r="P131" s="74">
        <v>21.12</v>
      </c>
      <c r="Q131" s="74">
        <v>32.64</v>
      </c>
      <c r="R131" s="75"/>
      <c r="S131" s="81">
        <v>64</v>
      </c>
      <c r="T131" s="74">
        <v>0.64</v>
      </c>
      <c r="U131" s="74">
        <v>1.92</v>
      </c>
      <c r="V131" s="74">
        <v>5.28</v>
      </c>
      <c r="W131" s="74">
        <v>8.16</v>
      </c>
      <c r="X131" s="74">
        <v>48</v>
      </c>
      <c r="Y131" s="67"/>
      <c r="Z131" s="81">
        <v>64</v>
      </c>
      <c r="AA131" s="67">
        <v>0.28160000000000002</v>
      </c>
      <c r="AB131" s="67">
        <v>0.85120000000000007</v>
      </c>
      <c r="AC131" s="67">
        <v>2.3487999999999998</v>
      </c>
      <c r="AD131" s="67">
        <v>3.6288</v>
      </c>
      <c r="AE131" s="67">
        <v>21.331199999999999</v>
      </c>
      <c r="AF131" s="67">
        <v>35.558399999999999</v>
      </c>
      <c r="AG131" s="67"/>
      <c r="AH131" s="81">
        <v>64</v>
      </c>
      <c r="AI131" s="67">
        <v>7.1111111111111111E-2</v>
      </c>
      <c r="AJ131" s="67">
        <v>0.21333333333333332</v>
      </c>
      <c r="AK131" s="67">
        <v>0.58666666666666667</v>
      </c>
      <c r="AL131" s="67">
        <v>0.90666666666666673</v>
      </c>
      <c r="AM131" s="67">
        <v>5.3333333333333339</v>
      </c>
      <c r="AN131" s="67">
        <v>21.333333333333336</v>
      </c>
      <c r="AO131" s="67">
        <v>35.555555555555557</v>
      </c>
      <c r="AP131" s="67"/>
      <c r="AQ131" s="81">
        <v>64</v>
      </c>
      <c r="AR131" s="67">
        <v>0.04</v>
      </c>
      <c r="AS131" s="67">
        <v>0.12</v>
      </c>
      <c r="AT131" s="67">
        <v>0.33</v>
      </c>
      <c r="AU131" s="67">
        <v>0.51</v>
      </c>
      <c r="AV131" s="67">
        <v>3</v>
      </c>
      <c r="AW131" s="67">
        <v>12</v>
      </c>
      <c r="AX131" s="67">
        <v>20</v>
      </c>
      <c r="AY131" s="67">
        <v>28</v>
      </c>
      <c r="AZ131" s="67"/>
      <c r="BA131" s="81">
        <v>64</v>
      </c>
      <c r="BB131" s="70">
        <v>2.5600000000000001E-2</v>
      </c>
      <c r="BC131" s="70">
        <v>7.6799999999999993E-2</v>
      </c>
      <c r="BD131" s="70">
        <v>0.2112</v>
      </c>
      <c r="BE131" s="70">
        <v>0.32640000000000002</v>
      </c>
      <c r="BF131" s="70">
        <v>1.92</v>
      </c>
      <c r="BG131" s="70">
        <v>7.68</v>
      </c>
      <c r="BH131" s="70">
        <v>12.8</v>
      </c>
      <c r="BI131" s="70">
        <v>17.920000000000002</v>
      </c>
      <c r="BJ131" s="70">
        <v>23.04</v>
      </c>
    </row>
    <row r="132" spans="1:62" x14ac:dyDescent="0.25">
      <c r="A132" s="81">
        <v>64.5</v>
      </c>
      <c r="B132" s="79">
        <v>64.5</v>
      </c>
      <c r="C132" s="75"/>
      <c r="D132" s="81">
        <v>64.5</v>
      </c>
      <c r="E132" s="85">
        <v>16.125</v>
      </c>
      <c r="F132" s="76">
        <v>48.375</v>
      </c>
      <c r="G132" s="75"/>
      <c r="H132" s="81">
        <v>64.5</v>
      </c>
      <c r="I132" s="77">
        <v>5.2632000000000003</v>
      </c>
      <c r="J132" s="77">
        <v>15.796049999999997</v>
      </c>
      <c r="K132" s="77">
        <v>43.440750000000001</v>
      </c>
      <c r="L132" s="75"/>
      <c r="M132" s="81">
        <v>64.5</v>
      </c>
      <c r="N132" s="74">
        <v>2.58</v>
      </c>
      <c r="O132" s="74">
        <v>7.74</v>
      </c>
      <c r="P132" s="74">
        <v>21.285</v>
      </c>
      <c r="Q132" s="74">
        <v>32.895000000000003</v>
      </c>
      <c r="R132" s="75"/>
      <c r="S132" s="81">
        <v>64.5</v>
      </c>
      <c r="T132" s="74">
        <v>0.64500000000000002</v>
      </c>
      <c r="U132" s="74">
        <v>1.9350000000000001</v>
      </c>
      <c r="V132" s="74">
        <v>5.32125</v>
      </c>
      <c r="W132" s="74">
        <v>8.2237500000000008</v>
      </c>
      <c r="X132" s="74">
        <v>48.375</v>
      </c>
      <c r="Y132" s="67"/>
      <c r="Z132" s="81">
        <v>64.5</v>
      </c>
      <c r="AA132" s="67">
        <v>0.2838</v>
      </c>
      <c r="AB132" s="67">
        <v>0.85785000000000011</v>
      </c>
      <c r="AC132" s="67">
        <v>2.3671500000000001</v>
      </c>
      <c r="AD132" s="67">
        <v>3.6571499999999997</v>
      </c>
      <c r="AE132" s="67">
        <v>21.49785</v>
      </c>
      <c r="AF132" s="67">
        <v>35.836200000000005</v>
      </c>
      <c r="AG132" s="67"/>
      <c r="AH132" s="81">
        <v>64.5</v>
      </c>
      <c r="AI132" s="67">
        <v>7.1666666666666656E-2</v>
      </c>
      <c r="AJ132" s="67">
        <v>0.215</v>
      </c>
      <c r="AK132" s="67">
        <v>0.59125000000000005</v>
      </c>
      <c r="AL132" s="67">
        <v>0.91374999999999995</v>
      </c>
      <c r="AM132" s="67">
        <v>5.375</v>
      </c>
      <c r="AN132" s="67">
        <v>21.5</v>
      </c>
      <c r="AO132" s="67">
        <v>35.833333333333336</v>
      </c>
      <c r="AP132" s="67"/>
      <c r="AQ132" s="81">
        <v>64.5</v>
      </c>
      <c r="AR132" s="67">
        <v>4.0312500000000001E-2</v>
      </c>
      <c r="AS132" s="67">
        <v>0.1209375</v>
      </c>
      <c r="AT132" s="67">
        <v>0.332578125</v>
      </c>
      <c r="AU132" s="67">
        <v>0.51398437500000005</v>
      </c>
      <c r="AV132" s="67">
        <v>3.0234375</v>
      </c>
      <c r="AW132" s="67">
        <v>12.09375</v>
      </c>
      <c r="AX132" s="67">
        <v>20.15625</v>
      </c>
      <c r="AY132" s="67">
        <v>28.21875</v>
      </c>
      <c r="AZ132" s="67"/>
      <c r="BA132" s="81">
        <v>64.5</v>
      </c>
      <c r="BB132" s="70">
        <v>2.58E-2</v>
      </c>
      <c r="BC132" s="70">
        <v>7.7399999999999997E-2</v>
      </c>
      <c r="BD132" s="70">
        <v>0.21285000000000001</v>
      </c>
      <c r="BE132" s="70">
        <v>0.32895000000000002</v>
      </c>
      <c r="BF132" s="70">
        <v>1.9350000000000001</v>
      </c>
      <c r="BG132" s="70">
        <v>7.74</v>
      </c>
      <c r="BH132" s="70">
        <v>12.9</v>
      </c>
      <c r="BI132" s="70">
        <v>18.059999999999999</v>
      </c>
      <c r="BJ132" s="70">
        <v>23.22</v>
      </c>
    </row>
    <row r="133" spans="1:62" x14ac:dyDescent="0.25">
      <c r="A133" s="81">
        <v>65</v>
      </c>
      <c r="B133" s="79">
        <v>65</v>
      </c>
      <c r="C133" s="75"/>
      <c r="D133" s="81">
        <v>65</v>
      </c>
      <c r="E133" s="85">
        <v>16.25</v>
      </c>
      <c r="F133" s="76">
        <v>48.75</v>
      </c>
      <c r="G133" s="75"/>
      <c r="H133" s="81">
        <v>65</v>
      </c>
      <c r="I133" s="77">
        <v>5.3039999999999994</v>
      </c>
      <c r="J133" s="77">
        <v>15.9185</v>
      </c>
      <c r="K133" s="77">
        <v>43.777500000000003</v>
      </c>
      <c r="L133" s="75"/>
      <c r="M133" s="81">
        <v>65</v>
      </c>
      <c r="N133" s="74">
        <v>2.6</v>
      </c>
      <c r="O133" s="74">
        <v>7.8</v>
      </c>
      <c r="P133" s="74">
        <v>21.45</v>
      </c>
      <c r="Q133" s="74">
        <v>33.15</v>
      </c>
      <c r="R133" s="75"/>
      <c r="S133" s="81">
        <v>65</v>
      </c>
      <c r="T133" s="74">
        <v>0.65</v>
      </c>
      <c r="U133" s="74">
        <v>1.95</v>
      </c>
      <c r="V133" s="74">
        <v>5.3624999999999998</v>
      </c>
      <c r="W133" s="74">
        <v>8.2874999999999996</v>
      </c>
      <c r="X133" s="74">
        <v>48.75</v>
      </c>
      <c r="Y133" s="67"/>
      <c r="Z133" s="81">
        <v>65</v>
      </c>
      <c r="AA133" s="67">
        <v>0.28600000000000003</v>
      </c>
      <c r="AB133" s="67">
        <v>0.86450000000000005</v>
      </c>
      <c r="AC133" s="67">
        <v>2.3855</v>
      </c>
      <c r="AD133" s="67">
        <v>3.6855000000000002</v>
      </c>
      <c r="AE133" s="67">
        <v>21.664499999999997</v>
      </c>
      <c r="AF133" s="67">
        <v>36.114000000000004</v>
      </c>
      <c r="AG133" s="67"/>
      <c r="AH133" s="81">
        <v>65</v>
      </c>
      <c r="AI133" s="67">
        <v>7.2222222222222215E-2</v>
      </c>
      <c r="AJ133" s="67">
        <v>0.21666666666666665</v>
      </c>
      <c r="AK133" s="67">
        <v>0.59583333333333333</v>
      </c>
      <c r="AL133" s="67">
        <v>0.92083333333333339</v>
      </c>
      <c r="AM133" s="67">
        <v>5.4166666666666679</v>
      </c>
      <c r="AN133" s="67">
        <v>21.666666666666671</v>
      </c>
      <c r="AO133" s="67">
        <v>36.111111111111114</v>
      </c>
      <c r="AP133" s="67"/>
      <c r="AQ133" s="81">
        <v>65</v>
      </c>
      <c r="AR133" s="67">
        <v>4.0625000000000001E-2</v>
      </c>
      <c r="AS133" s="67">
        <v>0.121875</v>
      </c>
      <c r="AT133" s="67">
        <v>0.33515624999999999</v>
      </c>
      <c r="AU133" s="67">
        <v>0.51796874999999998</v>
      </c>
      <c r="AV133" s="67">
        <v>3.046875</v>
      </c>
      <c r="AW133" s="67">
        <v>12.1875</v>
      </c>
      <c r="AX133" s="67">
        <v>20.3125</v>
      </c>
      <c r="AY133" s="67">
        <v>28.4375</v>
      </c>
      <c r="AZ133" s="67"/>
      <c r="BA133" s="81">
        <v>65</v>
      </c>
      <c r="BB133" s="70">
        <v>2.6000000000000002E-2</v>
      </c>
      <c r="BC133" s="70">
        <v>7.8E-2</v>
      </c>
      <c r="BD133" s="70">
        <v>0.2145</v>
      </c>
      <c r="BE133" s="70">
        <v>0.33149999999999996</v>
      </c>
      <c r="BF133" s="70">
        <v>1.95</v>
      </c>
      <c r="BG133" s="70">
        <v>7.8</v>
      </c>
      <c r="BH133" s="70">
        <v>13</v>
      </c>
      <c r="BI133" s="70">
        <v>18.2</v>
      </c>
      <c r="BJ133" s="70">
        <v>23.4</v>
      </c>
    </row>
    <row r="134" spans="1:62" x14ac:dyDescent="0.25">
      <c r="A134" s="81">
        <v>65.5</v>
      </c>
      <c r="B134" s="79">
        <v>65.5</v>
      </c>
      <c r="C134" s="75"/>
      <c r="D134" s="81">
        <v>65.5</v>
      </c>
      <c r="E134" s="85">
        <v>16.375</v>
      </c>
      <c r="F134" s="76">
        <v>49.125</v>
      </c>
      <c r="G134" s="75"/>
      <c r="H134" s="81">
        <v>65.5</v>
      </c>
      <c r="I134" s="77">
        <v>5.3448000000000002</v>
      </c>
      <c r="J134" s="77">
        <v>16.040949999999999</v>
      </c>
      <c r="K134" s="77">
        <v>44.114249999999991</v>
      </c>
      <c r="L134" s="75"/>
      <c r="M134" s="81">
        <v>65.5</v>
      </c>
      <c r="N134" s="74">
        <v>2.62</v>
      </c>
      <c r="O134" s="74">
        <v>7.86</v>
      </c>
      <c r="P134" s="74">
        <v>21.614999999999998</v>
      </c>
      <c r="Q134" s="74">
        <v>33.405000000000001</v>
      </c>
      <c r="R134" s="75"/>
      <c r="S134" s="81">
        <v>65.5</v>
      </c>
      <c r="T134" s="74">
        <v>0.65500000000000003</v>
      </c>
      <c r="U134" s="74">
        <v>1.9650000000000001</v>
      </c>
      <c r="V134" s="74">
        <v>5.4037499999999996</v>
      </c>
      <c r="W134" s="74">
        <v>8.3512500000000003</v>
      </c>
      <c r="X134" s="74">
        <v>49.125</v>
      </c>
      <c r="Y134" s="67"/>
      <c r="Z134" s="81">
        <v>65.5</v>
      </c>
      <c r="AA134" s="67">
        <v>0.28820000000000001</v>
      </c>
      <c r="AB134" s="67">
        <v>0.87115000000000009</v>
      </c>
      <c r="AC134" s="67">
        <v>2.4038499999999998</v>
      </c>
      <c r="AD134" s="67">
        <v>3.7138499999999999</v>
      </c>
      <c r="AE134" s="67">
        <v>21.831149999999997</v>
      </c>
      <c r="AF134" s="67">
        <v>36.391800000000003</v>
      </c>
      <c r="AG134" s="67"/>
      <c r="AH134" s="81">
        <v>65.5</v>
      </c>
      <c r="AI134" s="67">
        <v>7.2777777777777775E-2</v>
      </c>
      <c r="AJ134" s="67">
        <v>0.21833333333333332</v>
      </c>
      <c r="AK134" s="67">
        <v>0.6004166666666666</v>
      </c>
      <c r="AL134" s="67">
        <v>0.92791666666666672</v>
      </c>
      <c r="AM134" s="67">
        <v>5.4583333333333339</v>
      </c>
      <c r="AN134" s="67">
        <v>21.833333333333336</v>
      </c>
      <c r="AO134" s="67">
        <v>36.388888888888893</v>
      </c>
      <c r="AP134" s="67"/>
      <c r="AQ134" s="81">
        <v>65.5</v>
      </c>
      <c r="AR134" s="67">
        <v>4.0937500000000002E-2</v>
      </c>
      <c r="AS134" s="67">
        <v>0.1228125</v>
      </c>
      <c r="AT134" s="67">
        <v>0.33773437499999998</v>
      </c>
      <c r="AU134" s="67">
        <v>0.52195312500000002</v>
      </c>
      <c r="AV134" s="67">
        <v>3.0703125</v>
      </c>
      <c r="AW134" s="67">
        <v>12.28125</v>
      </c>
      <c r="AX134" s="67">
        <v>20.46875</v>
      </c>
      <c r="AY134" s="67">
        <v>28.65625</v>
      </c>
      <c r="AZ134" s="67"/>
      <c r="BA134" s="81">
        <v>65.5</v>
      </c>
      <c r="BB134" s="70">
        <v>2.6200000000000001E-2</v>
      </c>
      <c r="BC134" s="70">
        <v>7.8599999999999989E-2</v>
      </c>
      <c r="BD134" s="70">
        <v>0.21615000000000001</v>
      </c>
      <c r="BE134" s="70">
        <v>0.33405000000000001</v>
      </c>
      <c r="BF134" s="70">
        <v>1.9650000000000001</v>
      </c>
      <c r="BG134" s="70">
        <v>7.86</v>
      </c>
      <c r="BH134" s="70">
        <v>13.1</v>
      </c>
      <c r="BI134" s="70">
        <v>18.34</v>
      </c>
      <c r="BJ134" s="70">
        <v>23.58</v>
      </c>
    </row>
    <row r="135" spans="1:62" x14ac:dyDescent="0.25">
      <c r="A135" s="81">
        <v>66</v>
      </c>
      <c r="B135" s="79">
        <v>66</v>
      </c>
      <c r="C135" s="75"/>
      <c r="D135" s="81">
        <v>66</v>
      </c>
      <c r="E135" s="85">
        <v>16.5</v>
      </c>
      <c r="F135" s="76">
        <v>49.5</v>
      </c>
      <c r="G135" s="75"/>
      <c r="H135" s="81">
        <v>66</v>
      </c>
      <c r="I135" s="77">
        <v>5.3856000000000002</v>
      </c>
      <c r="J135" s="77">
        <v>16.163399999999999</v>
      </c>
      <c r="K135" s="77">
        <v>44.450999999999993</v>
      </c>
      <c r="L135" s="75"/>
      <c r="M135" s="81">
        <v>66</v>
      </c>
      <c r="N135" s="74">
        <v>2.64</v>
      </c>
      <c r="O135" s="74">
        <v>7.92</v>
      </c>
      <c r="P135" s="74">
        <v>21.78</v>
      </c>
      <c r="Q135" s="74">
        <v>33.659999999999997</v>
      </c>
      <c r="R135" s="75"/>
      <c r="S135" s="81">
        <v>66</v>
      </c>
      <c r="T135" s="74">
        <v>0.66</v>
      </c>
      <c r="U135" s="74">
        <v>1.98</v>
      </c>
      <c r="V135" s="74">
        <v>5.4450000000000003</v>
      </c>
      <c r="W135" s="74">
        <v>8.4149999999999991</v>
      </c>
      <c r="X135" s="74">
        <v>49.5</v>
      </c>
      <c r="Y135" s="67"/>
      <c r="Z135" s="81">
        <v>66</v>
      </c>
      <c r="AA135" s="67">
        <v>0.29039999999999999</v>
      </c>
      <c r="AB135" s="67">
        <v>0.87780000000000002</v>
      </c>
      <c r="AC135" s="67">
        <v>2.4222000000000001</v>
      </c>
      <c r="AD135" s="67">
        <v>3.7421999999999995</v>
      </c>
      <c r="AE135" s="67">
        <v>21.997799999999998</v>
      </c>
      <c r="AF135" s="67">
        <v>36.669600000000003</v>
      </c>
      <c r="AG135" s="67"/>
      <c r="AH135" s="81">
        <v>66</v>
      </c>
      <c r="AI135" s="67">
        <v>7.3333333333333334E-2</v>
      </c>
      <c r="AJ135" s="67">
        <v>0.22</v>
      </c>
      <c r="AK135" s="67">
        <v>0.60499999999999998</v>
      </c>
      <c r="AL135" s="67">
        <v>0.93500000000000005</v>
      </c>
      <c r="AM135" s="67">
        <v>5.5</v>
      </c>
      <c r="AN135" s="67">
        <v>22</v>
      </c>
      <c r="AO135" s="67">
        <v>36.666666666666671</v>
      </c>
      <c r="AP135" s="67"/>
      <c r="AQ135" s="81">
        <v>66</v>
      </c>
      <c r="AR135" s="67">
        <v>4.1250000000000002E-2</v>
      </c>
      <c r="AS135" s="67">
        <v>0.12375</v>
      </c>
      <c r="AT135" s="67">
        <v>0.34031250000000002</v>
      </c>
      <c r="AU135" s="67">
        <v>0.52593749999999995</v>
      </c>
      <c r="AV135" s="67">
        <v>3.09375</v>
      </c>
      <c r="AW135" s="67">
        <v>12.375</v>
      </c>
      <c r="AX135" s="67">
        <v>20.625</v>
      </c>
      <c r="AY135" s="67">
        <v>28.875</v>
      </c>
      <c r="AZ135" s="67"/>
      <c r="BA135" s="81">
        <v>66</v>
      </c>
      <c r="BB135" s="70">
        <v>2.64E-2</v>
      </c>
      <c r="BC135" s="70">
        <v>7.9199999999999993E-2</v>
      </c>
      <c r="BD135" s="70">
        <v>0.21780000000000002</v>
      </c>
      <c r="BE135" s="70">
        <v>0.33660000000000001</v>
      </c>
      <c r="BF135" s="70">
        <v>1.98</v>
      </c>
      <c r="BG135" s="70">
        <v>7.92</v>
      </c>
      <c r="BH135" s="70">
        <v>13.2</v>
      </c>
      <c r="BI135" s="70">
        <v>18.48</v>
      </c>
      <c r="BJ135" s="70">
        <v>23.76</v>
      </c>
    </row>
    <row r="136" spans="1:62" x14ac:dyDescent="0.25">
      <c r="A136" s="81">
        <v>66.5</v>
      </c>
      <c r="B136" s="79">
        <v>66.5</v>
      </c>
      <c r="C136" s="75"/>
      <c r="D136" s="81">
        <v>66.5</v>
      </c>
      <c r="E136" s="85">
        <v>16.625</v>
      </c>
      <c r="F136" s="76">
        <v>49.875</v>
      </c>
      <c r="G136" s="75"/>
      <c r="H136" s="81">
        <v>66.5</v>
      </c>
      <c r="I136" s="77">
        <v>5.4264000000000001</v>
      </c>
      <c r="J136" s="77">
        <v>16.285849999999996</v>
      </c>
      <c r="K136" s="77">
        <v>44.787749999999996</v>
      </c>
      <c r="L136" s="75"/>
      <c r="M136" s="81">
        <v>66.5</v>
      </c>
      <c r="N136" s="74">
        <v>2.66</v>
      </c>
      <c r="O136" s="74">
        <v>7.98</v>
      </c>
      <c r="P136" s="74">
        <v>21.945</v>
      </c>
      <c r="Q136" s="74">
        <v>33.914999999999999</v>
      </c>
      <c r="R136" s="75"/>
      <c r="S136" s="81">
        <v>66.5</v>
      </c>
      <c r="T136" s="74">
        <v>0.66500000000000004</v>
      </c>
      <c r="U136" s="74">
        <v>1.9950000000000001</v>
      </c>
      <c r="V136" s="74">
        <v>5.4862500000000001</v>
      </c>
      <c r="W136" s="74">
        <v>8.4787499999999998</v>
      </c>
      <c r="X136" s="74">
        <v>49.875</v>
      </c>
      <c r="Y136" s="67"/>
      <c r="Z136" s="81">
        <v>66.5</v>
      </c>
      <c r="AA136" s="67">
        <v>0.29260000000000003</v>
      </c>
      <c r="AB136" s="67">
        <v>0.88445000000000007</v>
      </c>
      <c r="AC136" s="67">
        <v>2.44055</v>
      </c>
      <c r="AD136" s="67">
        <v>3.7705500000000001</v>
      </c>
      <c r="AE136" s="67">
        <v>22.164449999999999</v>
      </c>
      <c r="AF136" s="67">
        <v>36.947400000000002</v>
      </c>
      <c r="AG136" s="67"/>
      <c r="AH136" s="81">
        <v>66.5</v>
      </c>
      <c r="AI136" s="67">
        <v>7.3888888888888879E-2</v>
      </c>
      <c r="AJ136" s="67">
        <v>0.22166666666666665</v>
      </c>
      <c r="AK136" s="67">
        <v>0.60958333333333325</v>
      </c>
      <c r="AL136" s="67">
        <v>0.94208333333333338</v>
      </c>
      <c r="AM136" s="67">
        <v>5.5416666666666679</v>
      </c>
      <c r="AN136" s="67">
        <v>22.166666666666671</v>
      </c>
      <c r="AO136" s="67">
        <v>36.944444444444443</v>
      </c>
      <c r="AP136" s="67"/>
      <c r="AQ136" s="81">
        <v>66.5</v>
      </c>
      <c r="AR136" s="67">
        <v>4.1562500000000002E-2</v>
      </c>
      <c r="AS136" s="67">
        <v>0.12468750000000001</v>
      </c>
      <c r="AT136" s="67">
        <v>0.342890625</v>
      </c>
      <c r="AU136" s="67">
        <v>0.52992187499999999</v>
      </c>
      <c r="AV136" s="67">
        <v>3.1171875</v>
      </c>
      <c r="AW136" s="67">
        <v>12.46875</v>
      </c>
      <c r="AX136" s="67">
        <v>20.78125</v>
      </c>
      <c r="AY136" s="67">
        <v>29.09375</v>
      </c>
      <c r="AZ136" s="67"/>
      <c r="BA136" s="81">
        <v>66.5</v>
      </c>
      <c r="BB136" s="70">
        <v>2.6600000000000002E-2</v>
      </c>
      <c r="BC136" s="70">
        <v>7.9799999999999996E-2</v>
      </c>
      <c r="BD136" s="70">
        <v>0.21945000000000001</v>
      </c>
      <c r="BE136" s="70">
        <v>0.33915000000000001</v>
      </c>
      <c r="BF136" s="70">
        <v>1.9950000000000001</v>
      </c>
      <c r="BG136" s="70">
        <v>7.98</v>
      </c>
      <c r="BH136" s="70">
        <v>13.3</v>
      </c>
      <c r="BI136" s="70">
        <v>18.62</v>
      </c>
      <c r="BJ136" s="70">
        <v>23.94</v>
      </c>
    </row>
    <row r="137" spans="1:62" x14ac:dyDescent="0.25">
      <c r="A137" s="81">
        <v>67</v>
      </c>
      <c r="B137" s="79">
        <v>67</v>
      </c>
      <c r="C137" s="75"/>
      <c r="D137" s="81">
        <v>67</v>
      </c>
      <c r="E137" s="85">
        <v>16.75</v>
      </c>
      <c r="F137" s="76">
        <v>50.25</v>
      </c>
      <c r="G137" s="75"/>
      <c r="H137" s="81">
        <v>67</v>
      </c>
      <c r="I137" s="77">
        <v>5.4672000000000001</v>
      </c>
      <c r="J137" s="77">
        <v>16.408300000000001</v>
      </c>
      <c r="K137" s="77">
        <v>45.124499999999998</v>
      </c>
      <c r="L137" s="75"/>
      <c r="M137" s="81">
        <v>67</v>
      </c>
      <c r="N137" s="74">
        <v>2.68</v>
      </c>
      <c r="O137" s="74">
        <v>8.0399999999999991</v>
      </c>
      <c r="P137" s="74">
        <v>22.11</v>
      </c>
      <c r="Q137" s="74">
        <v>34.17</v>
      </c>
      <c r="R137" s="75"/>
      <c r="S137" s="81">
        <v>67</v>
      </c>
      <c r="T137" s="74">
        <v>0.67</v>
      </c>
      <c r="U137" s="74">
        <v>2.0099999999999998</v>
      </c>
      <c r="V137" s="74">
        <v>5.5274999999999999</v>
      </c>
      <c r="W137" s="74">
        <v>8.5425000000000004</v>
      </c>
      <c r="X137" s="74">
        <v>50.25</v>
      </c>
      <c r="Y137" s="67"/>
      <c r="Z137" s="81">
        <v>67</v>
      </c>
      <c r="AA137" s="67">
        <v>0.29480000000000001</v>
      </c>
      <c r="AB137" s="67">
        <v>0.8911</v>
      </c>
      <c r="AC137" s="67">
        <v>2.4588999999999999</v>
      </c>
      <c r="AD137" s="67">
        <v>3.7988999999999997</v>
      </c>
      <c r="AE137" s="67">
        <v>22.331099999999996</v>
      </c>
      <c r="AF137" s="67">
        <v>37.225200000000001</v>
      </c>
      <c r="AG137" s="67"/>
      <c r="AH137" s="81">
        <v>67</v>
      </c>
      <c r="AI137" s="67">
        <v>7.4444444444444438E-2</v>
      </c>
      <c r="AJ137" s="67">
        <v>0.22333333333333333</v>
      </c>
      <c r="AK137" s="67">
        <v>0.61416666666666664</v>
      </c>
      <c r="AL137" s="67">
        <v>0.94916666666666671</v>
      </c>
      <c r="AM137" s="67">
        <v>5.5833333333333339</v>
      </c>
      <c r="AN137" s="67">
        <v>22.333333333333336</v>
      </c>
      <c r="AO137" s="67">
        <v>37.222222222222221</v>
      </c>
      <c r="AP137" s="67"/>
      <c r="AQ137" s="81">
        <v>67</v>
      </c>
      <c r="AR137" s="67">
        <v>4.1875000000000002E-2</v>
      </c>
      <c r="AS137" s="67">
        <v>0.12562499999999999</v>
      </c>
      <c r="AT137" s="67">
        <v>0.34546874999999999</v>
      </c>
      <c r="AU137" s="67">
        <v>0.53390625000000003</v>
      </c>
      <c r="AV137" s="67">
        <v>3.140625</v>
      </c>
      <c r="AW137" s="67">
        <v>12.5625</v>
      </c>
      <c r="AX137" s="67">
        <v>20.9375</v>
      </c>
      <c r="AY137" s="67">
        <v>29.3125</v>
      </c>
      <c r="AZ137" s="67"/>
      <c r="BA137" s="81">
        <v>67</v>
      </c>
      <c r="BB137" s="70">
        <v>2.6800000000000001E-2</v>
      </c>
      <c r="BC137" s="70">
        <v>8.0399999999999985E-2</v>
      </c>
      <c r="BD137" s="70">
        <v>0.22109999999999999</v>
      </c>
      <c r="BE137" s="70">
        <v>0.3417</v>
      </c>
      <c r="BF137" s="70">
        <v>2.0099999999999998</v>
      </c>
      <c r="BG137" s="70">
        <v>8.0399999999999991</v>
      </c>
      <c r="BH137" s="70">
        <v>13.4</v>
      </c>
      <c r="BI137" s="70">
        <v>18.760000000000002</v>
      </c>
      <c r="BJ137" s="70">
        <v>24.12</v>
      </c>
    </row>
    <row r="138" spans="1:62" x14ac:dyDescent="0.25">
      <c r="A138" s="81">
        <v>67.5</v>
      </c>
      <c r="B138" s="79">
        <v>67.5</v>
      </c>
      <c r="C138" s="75"/>
      <c r="D138" s="81">
        <v>67.5</v>
      </c>
      <c r="E138" s="85">
        <v>16.875</v>
      </c>
      <c r="F138" s="76">
        <v>50.625</v>
      </c>
      <c r="G138" s="75"/>
      <c r="H138" s="81">
        <v>67.5</v>
      </c>
      <c r="I138" s="77">
        <v>5.5079999999999991</v>
      </c>
      <c r="J138" s="77">
        <v>16.530749999999998</v>
      </c>
      <c r="K138" s="77">
        <v>45.46125</v>
      </c>
      <c r="L138" s="75"/>
      <c r="M138" s="81">
        <v>67.5</v>
      </c>
      <c r="N138" s="74">
        <v>2.7</v>
      </c>
      <c r="O138" s="74">
        <v>8.1</v>
      </c>
      <c r="P138" s="74">
        <v>22.274999999999999</v>
      </c>
      <c r="Q138" s="74">
        <v>34.424999999999997</v>
      </c>
      <c r="R138" s="75"/>
      <c r="S138" s="81">
        <v>67.5</v>
      </c>
      <c r="T138" s="74">
        <v>0.67500000000000004</v>
      </c>
      <c r="U138" s="74">
        <v>2.0249999999999999</v>
      </c>
      <c r="V138" s="74">
        <v>5.5687499999999996</v>
      </c>
      <c r="W138" s="74">
        <v>8.6062499999999993</v>
      </c>
      <c r="X138" s="74">
        <v>50.625</v>
      </c>
      <c r="Y138" s="67"/>
      <c r="Z138" s="81">
        <v>67.5</v>
      </c>
      <c r="AA138" s="67">
        <v>0.29699999999999999</v>
      </c>
      <c r="AB138" s="67">
        <v>0.89775000000000005</v>
      </c>
      <c r="AC138" s="67">
        <v>2.4772499999999997</v>
      </c>
      <c r="AD138" s="67">
        <v>3.8272500000000003</v>
      </c>
      <c r="AE138" s="67">
        <v>22.49775</v>
      </c>
      <c r="AF138" s="67">
        <v>37.503</v>
      </c>
      <c r="AG138" s="67"/>
      <c r="AH138" s="81">
        <v>67.5</v>
      </c>
      <c r="AI138" s="67">
        <v>7.4999999999999997E-2</v>
      </c>
      <c r="AJ138" s="67">
        <v>0.22500000000000001</v>
      </c>
      <c r="AK138" s="67">
        <v>0.61875000000000002</v>
      </c>
      <c r="AL138" s="67">
        <v>0.95625000000000004</v>
      </c>
      <c r="AM138" s="67">
        <v>5.625</v>
      </c>
      <c r="AN138" s="67">
        <v>22.5</v>
      </c>
      <c r="AO138" s="67">
        <v>37.5</v>
      </c>
      <c r="AP138" s="67"/>
      <c r="AQ138" s="81">
        <v>67.5</v>
      </c>
      <c r="AR138" s="67">
        <v>4.2187500000000003E-2</v>
      </c>
      <c r="AS138" s="67">
        <v>0.12656249999999999</v>
      </c>
      <c r="AT138" s="67">
        <v>0.34804687499999998</v>
      </c>
      <c r="AU138" s="67">
        <v>0.53789062499999996</v>
      </c>
      <c r="AV138" s="67">
        <v>3.1640625</v>
      </c>
      <c r="AW138" s="67">
        <v>12.65625</v>
      </c>
      <c r="AX138" s="67">
        <v>21.09375</v>
      </c>
      <c r="AY138" s="67">
        <v>29.53125</v>
      </c>
      <c r="AZ138" s="67"/>
      <c r="BA138" s="81">
        <v>67.5</v>
      </c>
      <c r="BB138" s="70">
        <v>2.7000000000000003E-2</v>
      </c>
      <c r="BC138" s="70">
        <v>8.1000000000000003E-2</v>
      </c>
      <c r="BD138" s="70">
        <v>0.22275000000000003</v>
      </c>
      <c r="BE138" s="70">
        <v>0.34424999999999994</v>
      </c>
      <c r="BF138" s="70">
        <v>2.0249999999999999</v>
      </c>
      <c r="BG138" s="70">
        <v>8.1</v>
      </c>
      <c r="BH138" s="70">
        <v>13.5</v>
      </c>
      <c r="BI138" s="70">
        <v>18.899999999999999</v>
      </c>
      <c r="BJ138" s="70">
        <v>24.3</v>
      </c>
    </row>
    <row r="139" spans="1:62" x14ac:dyDescent="0.25">
      <c r="A139" s="81">
        <v>68</v>
      </c>
      <c r="B139" s="79">
        <v>68</v>
      </c>
      <c r="C139" s="75"/>
      <c r="D139" s="81">
        <v>68</v>
      </c>
      <c r="E139" s="85">
        <v>17</v>
      </c>
      <c r="F139" s="76">
        <v>51</v>
      </c>
      <c r="G139" s="75"/>
      <c r="H139" s="81">
        <v>68</v>
      </c>
      <c r="I139" s="77">
        <v>5.5488</v>
      </c>
      <c r="J139" s="77">
        <v>16.653199999999998</v>
      </c>
      <c r="K139" s="77">
        <v>45.797999999999995</v>
      </c>
      <c r="L139" s="75"/>
      <c r="M139" s="81">
        <v>68</v>
      </c>
      <c r="N139" s="74">
        <v>2.72</v>
      </c>
      <c r="O139" s="74">
        <v>8.16</v>
      </c>
      <c r="P139" s="74">
        <v>22.44</v>
      </c>
      <c r="Q139" s="74">
        <v>34.68</v>
      </c>
      <c r="R139" s="75"/>
      <c r="S139" s="81">
        <v>68</v>
      </c>
      <c r="T139" s="74">
        <v>0.68</v>
      </c>
      <c r="U139" s="74">
        <v>2.04</v>
      </c>
      <c r="V139" s="74">
        <v>5.61</v>
      </c>
      <c r="W139" s="74">
        <v>8.67</v>
      </c>
      <c r="X139" s="74">
        <v>51</v>
      </c>
      <c r="Y139" s="67"/>
      <c r="Z139" s="81">
        <v>68</v>
      </c>
      <c r="AA139" s="67">
        <v>0.29920000000000002</v>
      </c>
      <c r="AB139" s="67">
        <v>0.90439999999999998</v>
      </c>
      <c r="AC139" s="67">
        <v>2.4956</v>
      </c>
      <c r="AD139" s="67">
        <v>3.8555999999999999</v>
      </c>
      <c r="AE139" s="67">
        <v>22.664400000000001</v>
      </c>
      <c r="AF139" s="67">
        <v>37.780799999999999</v>
      </c>
      <c r="AG139" s="67"/>
      <c r="AH139" s="81">
        <v>68</v>
      </c>
      <c r="AI139" s="67">
        <v>7.5555555555555556E-2</v>
      </c>
      <c r="AJ139" s="67">
        <v>0.22666666666666666</v>
      </c>
      <c r="AK139" s="67">
        <v>0.62333333333333329</v>
      </c>
      <c r="AL139" s="67">
        <v>0.96333333333333337</v>
      </c>
      <c r="AM139" s="67">
        <v>5.6666666666666679</v>
      </c>
      <c r="AN139" s="67">
        <v>22.666666666666671</v>
      </c>
      <c r="AO139" s="67">
        <v>37.777777777777779</v>
      </c>
      <c r="AP139" s="67"/>
      <c r="AQ139" s="81">
        <v>68</v>
      </c>
      <c r="AR139" s="67">
        <v>4.2500000000000003E-2</v>
      </c>
      <c r="AS139" s="67">
        <v>0.1275</v>
      </c>
      <c r="AT139" s="67">
        <v>0.35062500000000002</v>
      </c>
      <c r="AU139" s="67">
        <v>0.541875</v>
      </c>
      <c r="AV139" s="67">
        <v>3.1875</v>
      </c>
      <c r="AW139" s="67">
        <v>12.75</v>
      </c>
      <c r="AX139" s="67">
        <v>21.25</v>
      </c>
      <c r="AY139" s="67">
        <v>29.75</v>
      </c>
      <c r="AZ139" s="67"/>
      <c r="BA139" s="81">
        <v>68</v>
      </c>
      <c r="BB139" s="70">
        <v>2.7200000000000002E-2</v>
      </c>
      <c r="BC139" s="70">
        <v>8.1600000000000006E-2</v>
      </c>
      <c r="BD139" s="70">
        <v>0.22440000000000002</v>
      </c>
      <c r="BE139" s="70">
        <v>0.3468</v>
      </c>
      <c r="BF139" s="70">
        <v>2.04</v>
      </c>
      <c r="BG139" s="70">
        <v>8.16</v>
      </c>
      <c r="BH139" s="70">
        <v>13.6</v>
      </c>
      <c r="BI139" s="70">
        <v>19.04</v>
      </c>
      <c r="BJ139" s="70">
        <v>24.48</v>
      </c>
    </row>
    <row r="140" spans="1:62" x14ac:dyDescent="0.25">
      <c r="A140" s="81">
        <v>68.5</v>
      </c>
      <c r="B140" s="79">
        <v>68.5</v>
      </c>
      <c r="C140" s="75"/>
      <c r="D140" s="81">
        <v>68.5</v>
      </c>
      <c r="E140" s="85">
        <v>17.125</v>
      </c>
      <c r="F140" s="76">
        <v>51.375</v>
      </c>
      <c r="G140" s="75"/>
      <c r="H140" s="81">
        <v>68.5</v>
      </c>
      <c r="I140" s="77">
        <v>5.5896000000000008</v>
      </c>
      <c r="J140" s="77">
        <v>16.775649999999999</v>
      </c>
      <c r="K140" s="77">
        <v>46.134749999999997</v>
      </c>
      <c r="L140" s="75"/>
      <c r="M140" s="81">
        <v>68.5</v>
      </c>
      <c r="N140" s="74">
        <v>2.74</v>
      </c>
      <c r="O140" s="74">
        <v>8.2200000000000006</v>
      </c>
      <c r="P140" s="74">
        <v>22.605</v>
      </c>
      <c r="Q140" s="74">
        <v>34.935000000000002</v>
      </c>
      <c r="R140" s="75"/>
      <c r="S140" s="81">
        <v>68.5</v>
      </c>
      <c r="T140" s="74">
        <v>0.68500000000000005</v>
      </c>
      <c r="U140" s="74">
        <v>2.0550000000000002</v>
      </c>
      <c r="V140" s="74">
        <v>5.6512500000000001</v>
      </c>
      <c r="W140" s="74">
        <v>8.7337500000000006</v>
      </c>
      <c r="X140" s="74">
        <v>51.375</v>
      </c>
      <c r="Y140" s="67"/>
      <c r="Z140" s="81">
        <v>68.5</v>
      </c>
      <c r="AA140" s="67">
        <v>0.3014</v>
      </c>
      <c r="AB140" s="67">
        <v>0.91105000000000003</v>
      </c>
      <c r="AC140" s="67">
        <v>2.5139499999999999</v>
      </c>
      <c r="AD140" s="67">
        <v>3.88395</v>
      </c>
      <c r="AE140" s="67">
        <v>22.831050000000001</v>
      </c>
      <c r="AF140" s="67">
        <v>38.058599999999998</v>
      </c>
      <c r="AG140" s="67"/>
      <c r="AH140" s="81">
        <v>68.5</v>
      </c>
      <c r="AI140" s="67">
        <v>7.6111111111111102E-2</v>
      </c>
      <c r="AJ140" s="67">
        <v>0.22833333333333333</v>
      </c>
      <c r="AK140" s="67">
        <v>0.62791666666666668</v>
      </c>
      <c r="AL140" s="67">
        <v>0.97041666666666671</v>
      </c>
      <c r="AM140" s="67">
        <v>5.7083333333333339</v>
      </c>
      <c r="AN140" s="67">
        <v>22.833333333333336</v>
      </c>
      <c r="AO140" s="67">
        <v>38.055555555555557</v>
      </c>
      <c r="AP140" s="67"/>
      <c r="AQ140" s="81">
        <v>68.5</v>
      </c>
      <c r="AR140" s="67">
        <v>4.2812500000000003E-2</v>
      </c>
      <c r="AS140" s="67">
        <v>0.12843750000000001</v>
      </c>
      <c r="AT140" s="67">
        <v>0.35320312500000001</v>
      </c>
      <c r="AU140" s="67">
        <v>0.54585937500000004</v>
      </c>
      <c r="AV140" s="67">
        <v>3.2109375</v>
      </c>
      <c r="AW140" s="67">
        <v>12.84375</v>
      </c>
      <c r="AX140" s="67">
        <v>21.40625</v>
      </c>
      <c r="AY140" s="67">
        <v>29.96875</v>
      </c>
      <c r="AZ140" s="67"/>
      <c r="BA140" s="81">
        <v>68.5</v>
      </c>
      <c r="BB140" s="70">
        <v>2.7400000000000001E-2</v>
      </c>
      <c r="BC140" s="70">
        <v>8.2199999999999995E-2</v>
      </c>
      <c r="BD140" s="70">
        <v>0.22605</v>
      </c>
      <c r="BE140" s="70">
        <v>0.34935000000000005</v>
      </c>
      <c r="BF140" s="70">
        <v>2.0550000000000002</v>
      </c>
      <c r="BG140" s="70">
        <v>8.2200000000000006</v>
      </c>
      <c r="BH140" s="70">
        <v>13.7</v>
      </c>
      <c r="BI140" s="70">
        <v>19.18</v>
      </c>
      <c r="BJ140" s="70">
        <v>24.66</v>
      </c>
    </row>
    <row r="141" spans="1:62" x14ac:dyDescent="0.25">
      <c r="A141" s="81">
        <v>69</v>
      </c>
      <c r="B141" s="79">
        <v>69</v>
      </c>
      <c r="C141" s="75"/>
      <c r="D141" s="81">
        <v>69</v>
      </c>
      <c r="E141" s="85">
        <v>17.25</v>
      </c>
      <c r="F141" s="76">
        <v>51.75</v>
      </c>
      <c r="G141" s="75"/>
      <c r="H141" s="81">
        <v>69</v>
      </c>
      <c r="I141" s="77">
        <v>5.6303999999999998</v>
      </c>
      <c r="J141" s="77">
        <v>16.898099999999999</v>
      </c>
      <c r="K141" s="77">
        <v>46.471499999999999</v>
      </c>
      <c r="L141" s="75"/>
      <c r="M141" s="81">
        <v>69</v>
      </c>
      <c r="N141" s="74">
        <v>2.76</v>
      </c>
      <c r="O141" s="74">
        <v>8.2799999999999994</v>
      </c>
      <c r="P141" s="74">
        <v>22.77</v>
      </c>
      <c r="Q141" s="74">
        <v>35.19</v>
      </c>
      <c r="R141" s="75"/>
      <c r="S141" s="81">
        <v>69</v>
      </c>
      <c r="T141" s="74">
        <v>0.69</v>
      </c>
      <c r="U141" s="74">
        <v>2.0699999999999998</v>
      </c>
      <c r="V141" s="74">
        <v>5.6924999999999999</v>
      </c>
      <c r="W141" s="74">
        <v>8.7974999999999994</v>
      </c>
      <c r="X141" s="74">
        <v>51.75</v>
      </c>
      <c r="Y141" s="67"/>
      <c r="Z141" s="81">
        <v>69</v>
      </c>
      <c r="AA141" s="67">
        <v>0.30359999999999998</v>
      </c>
      <c r="AB141" s="67">
        <v>0.91770000000000007</v>
      </c>
      <c r="AC141" s="67">
        <v>2.5322999999999998</v>
      </c>
      <c r="AD141" s="67">
        <v>3.9123000000000001</v>
      </c>
      <c r="AE141" s="67">
        <v>22.997699999999998</v>
      </c>
      <c r="AF141" s="67">
        <v>38.336400000000005</v>
      </c>
      <c r="AG141" s="67"/>
      <c r="AH141" s="81">
        <v>69</v>
      </c>
      <c r="AI141" s="67">
        <v>7.6666666666666661E-2</v>
      </c>
      <c r="AJ141" s="67">
        <v>0.23</v>
      </c>
      <c r="AK141" s="67">
        <v>0.63249999999999995</v>
      </c>
      <c r="AL141" s="67">
        <v>0.97750000000000004</v>
      </c>
      <c r="AM141" s="67">
        <v>5.75</v>
      </c>
      <c r="AN141" s="67">
        <v>23</v>
      </c>
      <c r="AO141" s="67">
        <v>38.333333333333336</v>
      </c>
      <c r="AP141" s="67"/>
      <c r="AQ141" s="81">
        <v>69</v>
      </c>
      <c r="AR141" s="67">
        <v>4.3124999999999997E-2</v>
      </c>
      <c r="AS141" s="67">
        <v>0.12937499999999999</v>
      </c>
      <c r="AT141" s="67">
        <v>0.35578124999999999</v>
      </c>
      <c r="AU141" s="67">
        <v>0.54984374999999996</v>
      </c>
      <c r="AV141" s="67">
        <v>3.234375</v>
      </c>
      <c r="AW141" s="67">
        <v>12.9375</v>
      </c>
      <c r="AX141" s="67">
        <v>21.5625</v>
      </c>
      <c r="AY141" s="67">
        <v>30.1875</v>
      </c>
      <c r="AZ141" s="67"/>
      <c r="BA141" s="81">
        <v>69</v>
      </c>
      <c r="BB141" s="70">
        <v>2.7600000000000003E-2</v>
      </c>
      <c r="BC141" s="70">
        <v>8.2799999999999999E-2</v>
      </c>
      <c r="BD141" s="70">
        <v>0.22769999999999999</v>
      </c>
      <c r="BE141" s="70">
        <v>0.35189999999999999</v>
      </c>
      <c r="BF141" s="70">
        <v>2.0699999999999998</v>
      </c>
      <c r="BG141" s="70">
        <v>8.2799999999999994</v>
      </c>
      <c r="BH141" s="70">
        <v>13.8</v>
      </c>
      <c r="BI141" s="70">
        <v>19.32</v>
      </c>
      <c r="BJ141" s="70">
        <v>24.84</v>
      </c>
    </row>
    <row r="142" spans="1:62" x14ac:dyDescent="0.25">
      <c r="A142" s="81">
        <v>69.5</v>
      </c>
      <c r="B142" s="79">
        <v>69.5</v>
      </c>
      <c r="C142" s="75"/>
      <c r="D142" s="81">
        <v>69.5</v>
      </c>
      <c r="E142" s="85">
        <v>17.375</v>
      </c>
      <c r="F142" s="76">
        <v>52.125</v>
      </c>
      <c r="G142" s="75"/>
      <c r="H142" s="81">
        <v>69.5</v>
      </c>
      <c r="I142" s="77">
        <v>5.6711999999999998</v>
      </c>
      <c r="J142" s="77">
        <v>17.02055</v>
      </c>
      <c r="K142" s="77">
        <v>46.808250000000001</v>
      </c>
      <c r="L142" s="75"/>
      <c r="M142" s="81">
        <v>69.5</v>
      </c>
      <c r="N142" s="74">
        <v>2.78</v>
      </c>
      <c r="O142" s="74">
        <v>8.34</v>
      </c>
      <c r="P142" s="74">
        <v>22.934999999999999</v>
      </c>
      <c r="Q142" s="74">
        <v>35.445</v>
      </c>
      <c r="R142" s="75"/>
      <c r="S142" s="81">
        <v>69.5</v>
      </c>
      <c r="T142" s="74">
        <v>0.69499999999999995</v>
      </c>
      <c r="U142" s="74">
        <v>2.085</v>
      </c>
      <c r="V142" s="74">
        <v>5.7337499999999997</v>
      </c>
      <c r="W142" s="74">
        <v>8.8612500000000001</v>
      </c>
      <c r="X142" s="74">
        <v>52.125</v>
      </c>
      <c r="Y142" s="67"/>
      <c r="Z142" s="81">
        <v>69.5</v>
      </c>
      <c r="AA142" s="67">
        <v>0.30580000000000002</v>
      </c>
      <c r="AB142" s="67">
        <v>0.92435</v>
      </c>
      <c r="AC142" s="67">
        <v>2.5506500000000001</v>
      </c>
      <c r="AD142" s="67">
        <v>3.9406499999999998</v>
      </c>
      <c r="AE142" s="67">
        <v>23.164349999999999</v>
      </c>
      <c r="AF142" s="67">
        <v>38.614200000000004</v>
      </c>
      <c r="AG142" s="67"/>
      <c r="AH142" s="81">
        <v>69.5</v>
      </c>
      <c r="AI142" s="67">
        <v>7.722222222222222E-2</v>
      </c>
      <c r="AJ142" s="67">
        <v>0.23166666666666663</v>
      </c>
      <c r="AK142" s="67">
        <v>0.63708333333333333</v>
      </c>
      <c r="AL142" s="67">
        <v>0.98458333333333348</v>
      </c>
      <c r="AM142" s="67">
        <v>5.7916666666666679</v>
      </c>
      <c r="AN142" s="67">
        <v>23.166666666666671</v>
      </c>
      <c r="AO142" s="67">
        <v>38.611111111111114</v>
      </c>
      <c r="AP142" s="67"/>
      <c r="AQ142" s="81">
        <v>69.5</v>
      </c>
      <c r="AR142" s="67">
        <v>4.3437499999999997E-2</v>
      </c>
      <c r="AS142" s="67">
        <v>0.1303125</v>
      </c>
      <c r="AT142" s="67">
        <v>0.35835937499999998</v>
      </c>
      <c r="AU142" s="67">
        <v>0.553828125</v>
      </c>
      <c r="AV142" s="67">
        <v>3.2578125</v>
      </c>
      <c r="AW142" s="67">
        <v>13.03125</v>
      </c>
      <c r="AX142" s="67">
        <v>21.71875</v>
      </c>
      <c r="AY142" s="67">
        <v>30.40625</v>
      </c>
      <c r="AZ142" s="67"/>
      <c r="BA142" s="81">
        <v>69.5</v>
      </c>
      <c r="BB142" s="70">
        <v>2.7800000000000002E-2</v>
      </c>
      <c r="BC142" s="70">
        <v>8.3400000000000002E-2</v>
      </c>
      <c r="BD142" s="70">
        <v>0.22935000000000003</v>
      </c>
      <c r="BE142" s="70">
        <v>0.35444999999999999</v>
      </c>
      <c r="BF142" s="70">
        <v>2.085</v>
      </c>
      <c r="BG142" s="70">
        <v>8.34</v>
      </c>
      <c r="BH142" s="70">
        <v>13.9</v>
      </c>
      <c r="BI142" s="70">
        <v>19.46</v>
      </c>
      <c r="BJ142" s="70">
        <v>25.02</v>
      </c>
    </row>
    <row r="143" spans="1:62" x14ac:dyDescent="0.25">
      <c r="A143" s="81">
        <v>70</v>
      </c>
      <c r="B143" s="79">
        <v>70</v>
      </c>
      <c r="C143" s="75"/>
      <c r="D143" s="81">
        <v>70</v>
      </c>
      <c r="E143" s="85">
        <v>17.5</v>
      </c>
      <c r="F143" s="76">
        <v>52.5</v>
      </c>
      <c r="G143" s="75"/>
      <c r="H143" s="81">
        <v>70</v>
      </c>
      <c r="I143" s="77">
        <v>5.7120000000000006</v>
      </c>
      <c r="J143" s="77">
        <v>17.143000000000001</v>
      </c>
      <c r="K143" s="77">
        <v>47.145000000000003</v>
      </c>
      <c r="L143" s="75"/>
      <c r="M143" s="81">
        <v>70</v>
      </c>
      <c r="N143" s="74">
        <v>2.8</v>
      </c>
      <c r="O143" s="74">
        <v>8.4</v>
      </c>
      <c r="P143" s="74">
        <v>23.1</v>
      </c>
      <c r="Q143" s="74">
        <v>35.700000000000003</v>
      </c>
      <c r="R143" s="75"/>
      <c r="S143" s="81">
        <v>70</v>
      </c>
      <c r="T143" s="74">
        <v>0.7</v>
      </c>
      <c r="U143" s="74">
        <v>2.1</v>
      </c>
      <c r="V143" s="74">
        <v>5.7750000000000004</v>
      </c>
      <c r="W143" s="74">
        <v>8.9250000000000007</v>
      </c>
      <c r="X143" s="74">
        <v>52.5</v>
      </c>
      <c r="Y143" s="67"/>
      <c r="Z143" s="81">
        <v>70</v>
      </c>
      <c r="AA143" s="67">
        <v>0.308</v>
      </c>
      <c r="AB143" s="67">
        <v>0.93100000000000005</v>
      </c>
      <c r="AC143" s="67">
        <v>2.569</v>
      </c>
      <c r="AD143" s="67">
        <v>3.9689999999999999</v>
      </c>
      <c r="AE143" s="67">
        <v>23.331</v>
      </c>
      <c r="AF143" s="67">
        <v>38.892000000000003</v>
      </c>
      <c r="AG143" s="67"/>
      <c r="AH143" s="81">
        <v>70</v>
      </c>
      <c r="AI143" s="67">
        <v>7.7777777777777779E-2</v>
      </c>
      <c r="AJ143" s="67">
        <v>0.23333333333333331</v>
      </c>
      <c r="AK143" s="67">
        <v>0.64166666666666661</v>
      </c>
      <c r="AL143" s="67">
        <v>0.9916666666666667</v>
      </c>
      <c r="AM143" s="67">
        <v>5.8333333333333339</v>
      </c>
      <c r="AN143" s="67">
        <v>23.333333333333336</v>
      </c>
      <c r="AO143" s="67">
        <v>38.888888888888893</v>
      </c>
      <c r="AP143" s="67"/>
      <c r="AQ143" s="81">
        <v>70</v>
      </c>
      <c r="AR143" s="67">
        <v>4.3749999999999997E-2</v>
      </c>
      <c r="AS143" s="67">
        <v>0.13125000000000001</v>
      </c>
      <c r="AT143" s="67">
        <v>0.36093750000000002</v>
      </c>
      <c r="AU143" s="67">
        <v>0.55781250000000004</v>
      </c>
      <c r="AV143" s="67">
        <v>3.28125</v>
      </c>
      <c r="AW143" s="67">
        <v>13.125</v>
      </c>
      <c r="AX143" s="67">
        <v>21.875</v>
      </c>
      <c r="AY143" s="67">
        <v>30.625</v>
      </c>
      <c r="AZ143" s="67"/>
      <c r="BA143" s="81">
        <v>70</v>
      </c>
      <c r="BB143" s="70">
        <v>2.8000000000000004E-2</v>
      </c>
      <c r="BC143" s="70">
        <v>8.4000000000000005E-2</v>
      </c>
      <c r="BD143" s="70">
        <v>0.23100000000000001</v>
      </c>
      <c r="BE143" s="70">
        <v>0.35700000000000004</v>
      </c>
      <c r="BF143" s="70">
        <v>2.1</v>
      </c>
      <c r="BG143" s="70">
        <v>8.4</v>
      </c>
      <c r="BH143" s="70">
        <v>14</v>
      </c>
      <c r="BI143" s="70">
        <v>19.600000000000001</v>
      </c>
      <c r="BJ143" s="70">
        <v>25.2</v>
      </c>
    </row>
    <row r="144" spans="1:62" x14ac:dyDescent="0.25">
      <c r="A144" s="81">
        <v>70.5</v>
      </c>
      <c r="B144" s="79">
        <v>70.5</v>
      </c>
      <c r="C144" s="75"/>
      <c r="D144" s="81">
        <v>70.5</v>
      </c>
      <c r="E144" s="85">
        <v>17.625</v>
      </c>
      <c r="F144" s="76">
        <v>52.875</v>
      </c>
      <c r="G144" s="75"/>
      <c r="H144" s="81">
        <v>70.5</v>
      </c>
      <c r="I144" s="77">
        <v>5.7527999999999997</v>
      </c>
      <c r="J144" s="77">
        <v>17.265449999999998</v>
      </c>
      <c r="K144" s="77">
        <v>47.481749999999991</v>
      </c>
      <c r="L144" s="75"/>
      <c r="M144" s="81">
        <v>70.5</v>
      </c>
      <c r="N144" s="74">
        <v>2.82</v>
      </c>
      <c r="O144" s="74">
        <v>8.4600000000000009</v>
      </c>
      <c r="P144" s="74">
        <v>23.265000000000001</v>
      </c>
      <c r="Q144" s="74">
        <v>35.954999999999998</v>
      </c>
      <c r="R144" s="75"/>
      <c r="S144" s="81">
        <v>70.5</v>
      </c>
      <c r="T144" s="74">
        <v>0.70499999999999996</v>
      </c>
      <c r="U144" s="74">
        <v>2.1150000000000002</v>
      </c>
      <c r="V144" s="74">
        <v>5.8162500000000001</v>
      </c>
      <c r="W144" s="74">
        <v>8.9887499999999996</v>
      </c>
      <c r="X144" s="74">
        <v>52.875</v>
      </c>
      <c r="Y144" s="67"/>
      <c r="Z144" s="81">
        <v>70.5</v>
      </c>
      <c r="AA144" s="67">
        <v>0.31019999999999998</v>
      </c>
      <c r="AB144" s="67">
        <v>0.93764999999999998</v>
      </c>
      <c r="AC144" s="67">
        <v>2.5873500000000003</v>
      </c>
      <c r="AD144" s="67">
        <v>3.99735</v>
      </c>
      <c r="AE144" s="67">
        <v>23.49765</v>
      </c>
      <c r="AF144" s="67">
        <v>39.169800000000002</v>
      </c>
      <c r="AG144" s="67"/>
      <c r="AH144" s="81">
        <v>70.5</v>
      </c>
      <c r="AI144" s="67">
        <v>7.8333333333333324E-2</v>
      </c>
      <c r="AJ144" s="67">
        <v>0.23499999999999999</v>
      </c>
      <c r="AK144" s="67">
        <v>0.64624999999999999</v>
      </c>
      <c r="AL144" s="67">
        <v>0.99875000000000003</v>
      </c>
      <c r="AM144" s="67">
        <v>5.875</v>
      </c>
      <c r="AN144" s="67">
        <v>23.5</v>
      </c>
      <c r="AO144" s="67">
        <v>39.166666666666671</v>
      </c>
      <c r="AP144" s="67"/>
      <c r="AQ144" s="81">
        <v>70.5</v>
      </c>
      <c r="AR144" s="67">
        <v>4.4062499999999998E-2</v>
      </c>
      <c r="AS144" s="67">
        <v>0.13218750000000001</v>
      </c>
      <c r="AT144" s="67">
        <v>0.36351562500000001</v>
      </c>
      <c r="AU144" s="67">
        <v>0.56179687499999997</v>
      </c>
      <c r="AV144" s="67">
        <v>3.3046875</v>
      </c>
      <c r="AW144" s="67">
        <v>13.21875</v>
      </c>
      <c r="AX144" s="67">
        <v>22.03125</v>
      </c>
      <c r="AY144" s="67">
        <v>30.84375</v>
      </c>
      <c r="AZ144" s="67"/>
      <c r="BA144" s="81">
        <v>70.5</v>
      </c>
      <c r="BB144" s="70">
        <v>2.8199999999999999E-2</v>
      </c>
      <c r="BC144" s="70">
        <v>8.4599999999999995E-2</v>
      </c>
      <c r="BD144" s="70">
        <v>0.23265</v>
      </c>
      <c r="BE144" s="70">
        <v>0.35954999999999998</v>
      </c>
      <c r="BF144" s="70">
        <v>2.1150000000000002</v>
      </c>
      <c r="BG144" s="70">
        <v>8.4600000000000009</v>
      </c>
      <c r="BH144" s="70">
        <v>14.1</v>
      </c>
      <c r="BI144" s="70">
        <v>19.739999999999998</v>
      </c>
      <c r="BJ144" s="70">
        <v>25.38</v>
      </c>
    </row>
    <row r="145" spans="1:62" x14ac:dyDescent="0.25">
      <c r="A145" s="81">
        <v>71</v>
      </c>
      <c r="B145" s="79">
        <v>71</v>
      </c>
      <c r="C145" s="75"/>
      <c r="D145" s="81">
        <v>71</v>
      </c>
      <c r="E145" s="85">
        <v>17.75</v>
      </c>
      <c r="F145" s="76">
        <v>53.25</v>
      </c>
      <c r="G145" s="75"/>
      <c r="H145" s="81">
        <v>71</v>
      </c>
      <c r="I145" s="77">
        <v>5.7936000000000005</v>
      </c>
      <c r="J145" s="77">
        <v>17.387899999999998</v>
      </c>
      <c r="K145" s="77">
        <v>47.818499999999993</v>
      </c>
      <c r="L145" s="75"/>
      <c r="M145" s="81">
        <v>71</v>
      </c>
      <c r="N145" s="74">
        <v>2.84</v>
      </c>
      <c r="O145" s="74">
        <v>8.52</v>
      </c>
      <c r="P145" s="74">
        <v>23.43</v>
      </c>
      <c r="Q145" s="74">
        <v>36.21</v>
      </c>
      <c r="R145" s="75"/>
      <c r="S145" s="81">
        <v>71</v>
      </c>
      <c r="T145" s="74">
        <v>0.71</v>
      </c>
      <c r="U145" s="74">
        <v>2.13</v>
      </c>
      <c r="V145" s="74">
        <v>5.8574999999999999</v>
      </c>
      <c r="W145" s="74">
        <v>9.0525000000000002</v>
      </c>
      <c r="X145" s="74">
        <v>53.25</v>
      </c>
      <c r="Y145" s="67"/>
      <c r="Z145" s="81">
        <v>71</v>
      </c>
      <c r="AA145" s="67">
        <v>0.31240000000000001</v>
      </c>
      <c r="AB145" s="67">
        <v>0.94430000000000003</v>
      </c>
      <c r="AC145" s="67">
        <v>2.6057000000000001</v>
      </c>
      <c r="AD145" s="67">
        <v>4.0256999999999996</v>
      </c>
      <c r="AE145" s="67">
        <v>23.664299999999997</v>
      </c>
      <c r="AF145" s="67">
        <v>39.447600000000001</v>
      </c>
      <c r="AG145" s="67"/>
      <c r="AH145" s="81">
        <v>71</v>
      </c>
      <c r="AI145" s="67">
        <v>7.8888888888888883E-2</v>
      </c>
      <c r="AJ145" s="67">
        <v>0.23666666666666664</v>
      </c>
      <c r="AK145" s="67">
        <v>0.65083333333333326</v>
      </c>
      <c r="AL145" s="67">
        <v>1.0058333333333334</v>
      </c>
      <c r="AM145" s="67">
        <v>5.9166666666666679</v>
      </c>
      <c r="AN145" s="67">
        <v>23.666666666666671</v>
      </c>
      <c r="AO145" s="67">
        <v>39.444444444444443</v>
      </c>
      <c r="AP145" s="67"/>
      <c r="AQ145" s="81">
        <v>71</v>
      </c>
      <c r="AR145" s="67">
        <v>4.4374999999999998E-2</v>
      </c>
      <c r="AS145" s="67">
        <v>0.13312499999999999</v>
      </c>
      <c r="AT145" s="67">
        <v>0.36609375</v>
      </c>
      <c r="AU145" s="67">
        <v>0.56578125000000001</v>
      </c>
      <c r="AV145" s="67">
        <v>3.328125</v>
      </c>
      <c r="AW145" s="67">
        <v>13.3125</v>
      </c>
      <c r="AX145" s="67">
        <v>22.1875</v>
      </c>
      <c r="AY145" s="67">
        <v>31.0625</v>
      </c>
      <c r="AZ145" s="67"/>
      <c r="BA145" s="81">
        <v>71</v>
      </c>
      <c r="BB145" s="70">
        <v>2.8399999999999998E-2</v>
      </c>
      <c r="BC145" s="70">
        <v>8.5199999999999998E-2</v>
      </c>
      <c r="BD145" s="70">
        <v>0.23430000000000001</v>
      </c>
      <c r="BE145" s="70">
        <v>0.36210000000000003</v>
      </c>
      <c r="BF145" s="70">
        <v>2.13</v>
      </c>
      <c r="BG145" s="70">
        <v>8.52</v>
      </c>
      <c r="BH145" s="70">
        <v>14.2</v>
      </c>
      <c r="BI145" s="70">
        <v>19.88</v>
      </c>
      <c r="BJ145" s="70">
        <v>25.56</v>
      </c>
    </row>
    <row r="146" spans="1:62" x14ac:dyDescent="0.25">
      <c r="A146" s="81">
        <v>71.5</v>
      </c>
      <c r="B146" s="79">
        <v>71.5</v>
      </c>
      <c r="C146" s="75"/>
      <c r="D146" s="81">
        <v>71.5</v>
      </c>
      <c r="E146" s="85">
        <v>17.875</v>
      </c>
      <c r="F146" s="76">
        <v>53.625</v>
      </c>
      <c r="G146" s="75"/>
      <c r="H146" s="81">
        <v>71.5</v>
      </c>
      <c r="I146" s="77">
        <v>5.8344000000000005</v>
      </c>
      <c r="J146" s="77">
        <v>17.510349999999999</v>
      </c>
      <c r="K146" s="77">
        <v>48.155249999999995</v>
      </c>
      <c r="L146" s="75"/>
      <c r="M146" s="81">
        <v>71.5</v>
      </c>
      <c r="N146" s="74">
        <v>2.86</v>
      </c>
      <c r="O146" s="74">
        <v>8.58</v>
      </c>
      <c r="P146" s="74">
        <v>23.594999999999999</v>
      </c>
      <c r="Q146" s="74">
        <v>36.465000000000003</v>
      </c>
      <c r="R146" s="75"/>
      <c r="S146" s="81">
        <v>71.5</v>
      </c>
      <c r="T146" s="74">
        <v>0.71499999999999997</v>
      </c>
      <c r="U146" s="74">
        <v>2.145</v>
      </c>
      <c r="V146" s="74">
        <v>5.8987499999999997</v>
      </c>
      <c r="W146" s="74">
        <v>9.1162500000000009</v>
      </c>
      <c r="X146" s="74">
        <v>53.625</v>
      </c>
      <c r="Y146" s="67"/>
      <c r="Z146" s="81">
        <v>71.5</v>
      </c>
      <c r="AA146" s="67">
        <v>0.31459999999999999</v>
      </c>
      <c r="AB146" s="67">
        <v>0.95094999999999996</v>
      </c>
      <c r="AC146" s="67">
        <v>2.6240499999999995</v>
      </c>
      <c r="AD146" s="67">
        <v>4.0540500000000002</v>
      </c>
      <c r="AE146" s="67">
        <v>23.830949999999998</v>
      </c>
      <c r="AF146" s="67">
        <v>39.7254</v>
      </c>
      <c r="AG146" s="67"/>
      <c r="AH146" s="81">
        <v>71.5</v>
      </c>
      <c r="AI146" s="67">
        <v>7.9444444444444443E-2</v>
      </c>
      <c r="AJ146" s="67">
        <v>0.23833333333333331</v>
      </c>
      <c r="AK146" s="67">
        <v>0.65541666666666654</v>
      </c>
      <c r="AL146" s="67">
        <v>1.0129166666666667</v>
      </c>
      <c r="AM146" s="67">
        <v>5.9583333333333339</v>
      </c>
      <c r="AN146" s="67">
        <v>23.833333333333336</v>
      </c>
      <c r="AO146" s="67">
        <v>39.722222222222221</v>
      </c>
      <c r="AP146" s="67"/>
      <c r="AQ146" s="81">
        <v>71.5</v>
      </c>
      <c r="AR146" s="67">
        <v>4.4687499999999998E-2</v>
      </c>
      <c r="AS146" s="67">
        <v>0.1340625</v>
      </c>
      <c r="AT146" s="67">
        <v>0.36867187499999998</v>
      </c>
      <c r="AU146" s="67">
        <v>0.56976562500000005</v>
      </c>
      <c r="AV146" s="67">
        <v>3.3515625</v>
      </c>
      <c r="AW146" s="67">
        <v>13.40625</v>
      </c>
      <c r="AX146" s="67">
        <v>22.34375</v>
      </c>
      <c r="AY146" s="67">
        <v>31.28125</v>
      </c>
      <c r="AZ146" s="67"/>
      <c r="BA146" s="81">
        <v>71.5</v>
      </c>
      <c r="BB146" s="70">
        <v>2.86E-2</v>
      </c>
      <c r="BC146" s="70">
        <v>8.5800000000000001E-2</v>
      </c>
      <c r="BD146" s="70">
        <v>0.23595000000000002</v>
      </c>
      <c r="BE146" s="70">
        <v>0.36465000000000003</v>
      </c>
      <c r="BF146" s="70">
        <v>2.145</v>
      </c>
      <c r="BG146" s="70">
        <v>8.58</v>
      </c>
      <c r="BH146" s="70">
        <v>14.3</v>
      </c>
      <c r="BI146" s="70">
        <v>20.02</v>
      </c>
      <c r="BJ146" s="70">
        <v>25.74</v>
      </c>
    </row>
    <row r="147" spans="1:62" x14ac:dyDescent="0.25">
      <c r="A147" s="81">
        <v>72</v>
      </c>
      <c r="B147" s="79">
        <v>72</v>
      </c>
      <c r="C147" s="75"/>
      <c r="D147" s="81">
        <v>72</v>
      </c>
      <c r="E147" s="85">
        <v>18</v>
      </c>
      <c r="F147" s="76">
        <v>54</v>
      </c>
      <c r="G147" s="75"/>
      <c r="H147" s="81">
        <v>72</v>
      </c>
      <c r="I147" s="77">
        <v>5.8751999999999995</v>
      </c>
      <c r="J147" s="77">
        <v>17.6328</v>
      </c>
      <c r="K147" s="77">
        <v>48.491999999999997</v>
      </c>
      <c r="L147" s="75"/>
      <c r="M147" s="81">
        <v>72</v>
      </c>
      <c r="N147" s="74">
        <v>2.88</v>
      </c>
      <c r="O147" s="74">
        <v>8.64</v>
      </c>
      <c r="P147" s="74">
        <v>23.76</v>
      </c>
      <c r="Q147" s="74">
        <v>36.72</v>
      </c>
      <c r="R147" s="75"/>
      <c r="S147" s="81">
        <v>72</v>
      </c>
      <c r="T147" s="74">
        <v>0.72</v>
      </c>
      <c r="U147" s="74">
        <v>2.16</v>
      </c>
      <c r="V147" s="74">
        <v>5.94</v>
      </c>
      <c r="W147" s="74">
        <v>9.18</v>
      </c>
      <c r="X147" s="74">
        <v>54</v>
      </c>
      <c r="Y147" s="67"/>
      <c r="Z147" s="81">
        <v>72</v>
      </c>
      <c r="AA147" s="67">
        <v>0.31679999999999997</v>
      </c>
      <c r="AB147" s="67">
        <v>0.95760000000000001</v>
      </c>
      <c r="AC147" s="67">
        <v>2.6424000000000003</v>
      </c>
      <c r="AD147" s="67">
        <v>4.0823999999999998</v>
      </c>
      <c r="AE147" s="67">
        <v>23.997599999999998</v>
      </c>
      <c r="AF147" s="67">
        <v>40.0032</v>
      </c>
      <c r="AG147" s="67"/>
      <c r="AH147" s="81">
        <v>72</v>
      </c>
      <c r="AI147" s="67">
        <v>0.08</v>
      </c>
      <c r="AJ147" s="67">
        <v>0.24</v>
      </c>
      <c r="AK147" s="67">
        <v>0.66</v>
      </c>
      <c r="AL147" s="67">
        <v>1.02</v>
      </c>
      <c r="AM147" s="67">
        <v>6</v>
      </c>
      <c r="AN147" s="67">
        <v>24</v>
      </c>
      <c r="AO147" s="67">
        <v>40</v>
      </c>
      <c r="AP147" s="67"/>
      <c r="AQ147" s="81">
        <v>72</v>
      </c>
      <c r="AR147" s="67">
        <v>4.4999999999999998E-2</v>
      </c>
      <c r="AS147" s="67">
        <v>0.13500000000000001</v>
      </c>
      <c r="AT147" s="67">
        <v>0.37125000000000002</v>
      </c>
      <c r="AU147" s="67">
        <v>0.57374999999999998</v>
      </c>
      <c r="AV147" s="67">
        <v>3.375</v>
      </c>
      <c r="AW147" s="67">
        <v>13.5</v>
      </c>
      <c r="AX147" s="67">
        <v>22.5</v>
      </c>
      <c r="AY147" s="67">
        <v>31.5</v>
      </c>
      <c r="AZ147" s="67"/>
      <c r="BA147" s="81">
        <v>72</v>
      </c>
      <c r="BB147" s="70">
        <v>2.8799999999999999E-2</v>
      </c>
      <c r="BC147" s="70">
        <v>8.6400000000000005E-2</v>
      </c>
      <c r="BD147" s="70">
        <v>0.23760000000000001</v>
      </c>
      <c r="BE147" s="70">
        <v>0.36719999999999997</v>
      </c>
      <c r="BF147" s="70">
        <v>2.16</v>
      </c>
      <c r="BG147" s="70">
        <v>8.64</v>
      </c>
      <c r="BH147" s="70">
        <v>14.4</v>
      </c>
      <c r="BI147" s="70">
        <v>20.16</v>
      </c>
      <c r="BJ147" s="70">
        <v>25.92</v>
      </c>
    </row>
    <row r="148" spans="1:62" x14ac:dyDescent="0.25">
      <c r="A148" s="81">
        <v>72.5</v>
      </c>
      <c r="B148" s="79">
        <v>72.5</v>
      </c>
      <c r="C148" s="75"/>
      <c r="D148" s="81">
        <v>72.5</v>
      </c>
      <c r="E148" s="85">
        <v>18.125</v>
      </c>
      <c r="F148" s="76">
        <v>54.375</v>
      </c>
      <c r="G148" s="75"/>
      <c r="H148" s="81">
        <v>72.5</v>
      </c>
      <c r="I148" s="77">
        <v>5.9160000000000004</v>
      </c>
      <c r="J148" s="77">
        <v>17.75525</v>
      </c>
      <c r="K148" s="77">
        <v>48.828749999999999</v>
      </c>
      <c r="L148" s="75"/>
      <c r="M148" s="81">
        <v>72.5</v>
      </c>
      <c r="N148" s="74">
        <v>2.9</v>
      </c>
      <c r="O148" s="74">
        <v>8.6999999999999993</v>
      </c>
      <c r="P148" s="74">
        <v>23.925000000000001</v>
      </c>
      <c r="Q148" s="74">
        <v>36.975000000000001</v>
      </c>
      <c r="R148" s="75"/>
      <c r="S148" s="81">
        <v>72.5</v>
      </c>
      <c r="T148" s="74">
        <v>0.72499999999999998</v>
      </c>
      <c r="U148" s="74">
        <v>2.1749999999999998</v>
      </c>
      <c r="V148" s="74">
        <v>5.9812500000000002</v>
      </c>
      <c r="W148" s="74">
        <v>9.2437500000000004</v>
      </c>
      <c r="X148" s="74">
        <v>54.375</v>
      </c>
      <c r="Y148" s="67"/>
      <c r="Z148" s="81">
        <v>72.5</v>
      </c>
      <c r="AA148" s="67">
        <v>0.31900000000000001</v>
      </c>
      <c r="AB148" s="67">
        <v>0.96425000000000016</v>
      </c>
      <c r="AC148" s="67">
        <v>2.6607499999999997</v>
      </c>
      <c r="AD148" s="67">
        <v>4.1107499999999995</v>
      </c>
      <c r="AE148" s="67">
        <v>24.164249999999996</v>
      </c>
      <c r="AF148" s="67">
        <v>40.281000000000006</v>
      </c>
      <c r="AG148" s="67"/>
      <c r="AH148" s="81">
        <v>72.5</v>
      </c>
      <c r="AI148" s="67">
        <v>8.0555555555555547E-2</v>
      </c>
      <c r="AJ148" s="67">
        <v>0.24166666666666664</v>
      </c>
      <c r="AK148" s="67">
        <v>0.6645833333333333</v>
      </c>
      <c r="AL148" s="67">
        <v>1.0270833333333333</v>
      </c>
      <c r="AM148" s="67">
        <v>6.0416666666666679</v>
      </c>
      <c r="AN148" s="67">
        <v>24.166666666666671</v>
      </c>
      <c r="AO148" s="67">
        <v>40.277777777777779</v>
      </c>
      <c r="AP148" s="67"/>
      <c r="AQ148" s="81">
        <v>72.5</v>
      </c>
      <c r="AR148" s="67">
        <v>4.5312499999999999E-2</v>
      </c>
      <c r="AS148" s="67">
        <v>0.13593749999999999</v>
      </c>
      <c r="AT148" s="67">
        <v>0.37382812500000001</v>
      </c>
      <c r="AU148" s="67">
        <v>0.57773437500000002</v>
      </c>
      <c r="AV148" s="67">
        <v>3.3984375</v>
      </c>
      <c r="AW148" s="67">
        <v>13.59375</v>
      </c>
      <c r="AX148" s="67">
        <v>22.65625</v>
      </c>
      <c r="AY148" s="67">
        <v>31.71875</v>
      </c>
      <c r="AZ148" s="67"/>
      <c r="BA148" s="81">
        <v>72.5</v>
      </c>
      <c r="BB148" s="70">
        <v>2.8999999999999998E-2</v>
      </c>
      <c r="BC148" s="70">
        <v>8.6999999999999994E-2</v>
      </c>
      <c r="BD148" s="70">
        <v>0.23925000000000002</v>
      </c>
      <c r="BE148" s="70">
        <v>0.36975000000000002</v>
      </c>
      <c r="BF148" s="70">
        <v>2.1749999999999998</v>
      </c>
      <c r="BG148" s="70">
        <v>8.6999999999999993</v>
      </c>
      <c r="BH148" s="70">
        <v>14.5</v>
      </c>
      <c r="BI148" s="70">
        <v>20.3</v>
      </c>
      <c r="BJ148" s="70">
        <v>26.1</v>
      </c>
    </row>
    <row r="149" spans="1:62" x14ac:dyDescent="0.25">
      <c r="A149" s="81">
        <v>73</v>
      </c>
      <c r="B149" s="79">
        <v>73</v>
      </c>
      <c r="C149" s="75"/>
      <c r="D149" s="81">
        <v>73</v>
      </c>
      <c r="E149" s="85">
        <v>18.25</v>
      </c>
      <c r="F149" s="76">
        <v>54.75</v>
      </c>
      <c r="G149" s="75"/>
      <c r="H149" s="81">
        <v>73</v>
      </c>
      <c r="I149" s="77">
        <v>5.9568000000000003</v>
      </c>
      <c r="J149" s="77">
        <v>17.877700000000001</v>
      </c>
      <c r="K149" s="77">
        <v>49.165499999999994</v>
      </c>
      <c r="L149" s="75"/>
      <c r="M149" s="81">
        <v>73</v>
      </c>
      <c r="N149" s="74">
        <v>2.92</v>
      </c>
      <c r="O149" s="74">
        <v>8.76</v>
      </c>
      <c r="P149" s="74">
        <v>24.09</v>
      </c>
      <c r="Q149" s="74">
        <v>37.229999999999997</v>
      </c>
      <c r="R149" s="75"/>
      <c r="S149" s="81">
        <v>73</v>
      </c>
      <c r="T149" s="74">
        <v>0.73</v>
      </c>
      <c r="U149" s="74">
        <v>2.19</v>
      </c>
      <c r="V149" s="74">
        <v>6.0225</v>
      </c>
      <c r="W149" s="74">
        <v>9.3074999999999992</v>
      </c>
      <c r="X149" s="74">
        <v>54.75</v>
      </c>
      <c r="Y149" s="67"/>
      <c r="Z149" s="81">
        <v>73</v>
      </c>
      <c r="AA149" s="67">
        <v>0.32119999999999999</v>
      </c>
      <c r="AB149" s="67">
        <v>0.97089999999999999</v>
      </c>
      <c r="AC149" s="67">
        <v>2.6790999999999996</v>
      </c>
      <c r="AD149" s="67">
        <v>4.1391</v>
      </c>
      <c r="AE149" s="67">
        <v>24.330899999999996</v>
      </c>
      <c r="AF149" s="67">
        <v>40.558799999999998</v>
      </c>
      <c r="AG149" s="67"/>
      <c r="AH149" s="81">
        <v>73</v>
      </c>
      <c r="AI149" s="67">
        <v>8.1111111111111106E-2</v>
      </c>
      <c r="AJ149" s="67">
        <v>0.24333333333333332</v>
      </c>
      <c r="AK149" s="67">
        <v>0.66916666666666658</v>
      </c>
      <c r="AL149" s="67">
        <v>1.0341666666666667</v>
      </c>
      <c r="AM149" s="67">
        <v>6.0833333333333339</v>
      </c>
      <c r="AN149" s="67">
        <v>24.333333333333336</v>
      </c>
      <c r="AO149" s="67">
        <v>40.555555555555557</v>
      </c>
      <c r="AP149" s="67"/>
      <c r="AQ149" s="81">
        <v>73</v>
      </c>
      <c r="AR149" s="67">
        <v>4.5624999999999999E-2</v>
      </c>
      <c r="AS149" s="67">
        <v>0.136875</v>
      </c>
      <c r="AT149" s="67">
        <v>0.37640625</v>
      </c>
      <c r="AU149" s="67">
        <v>0.58171874999999995</v>
      </c>
      <c r="AV149" s="67">
        <v>3.421875</v>
      </c>
      <c r="AW149" s="67">
        <v>13.6875</v>
      </c>
      <c r="AX149" s="67">
        <v>22.8125</v>
      </c>
      <c r="AY149" s="67">
        <v>31.9375</v>
      </c>
      <c r="AZ149" s="67"/>
      <c r="BA149" s="81">
        <v>73</v>
      </c>
      <c r="BB149" s="70">
        <v>2.92E-2</v>
      </c>
      <c r="BC149" s="70">
        <v>8.7599999999999997E-2</v>
      </c>
      <c r="BD149" s="70">
        <v>0.2409</v>
      </c>
      <c r="BE149" s="70">
        <v>0.37230000000000002</v>
      </c>
      <c r="BF149" s="70">
        <v>2.19</v>
      </c>
      <c r="BG149" s="70">
        <v>8.76</v>
      </c>
      <c r="BH149" s="70">
        <v>14.6</v>
      </c>
      <c r="BI149" s="70">
        <v>20.440000000000001</v>
      </c>
      <c r="BJ149" s="70">
        <v>26.28</v>
      </c>
    </row>
    <row r="150" spans="1:62" x14ac:dyDescent="0.25">
      <c r="A150" s="81">
        <v>73.5</v>
      </c>
      <c r="B150" s="79">
        <v>73.5</v>
      </c>
      <c r="C150" s="75"/>
      <c r="D150" s="81">
        <v>73.5</v>
      </c>
      <c r="E150" s="85">
        <v>18.375</v>
      </c>
      <c r="F150" s="76">
        <v>55.125</v>
      </c>
      <c r="G150" s="75"/>
      <c r="H150" s="81">
        <v>73.5</v>
      </c>
      <c r="I150" s="77">
        <v>5.9976000000000003</v>
      </c>
      <c r="J150" s="77">
        <v>18.000149999999998</v>
      </c>
      <c r="K150" s="77">
        <v>49.502249999999997</v>
      </c>
      <c r="L150" s="75"/>
      <c r="M150" s="81">
        <v>73.5</v>
      </c>
      <c r="N150" s="74">
        <v>2.94</v>
      </c>
      <c r="O150" s="74">
        <v>8.82</v>
      </c>
      <c r="P150" s="74">
        <v>24.254999999999999</v>
      </c>
      <c r="Q150" s="74">
        <v>37.484999999999999</v>
      </c>
      <c r="R150" s="75"/>
      <c r="S150" s="81">
        <v>73.5</v>
      </c>
      <c r="T150" s="74">
        <v>0.73499999999999999</v>
      </c>
      <c r="U150" s="74">
        <v>2.2050000000000001</v>
      </c>
      <c r="V150" s="74">
        <v>6.0637499999999998</v>
      </c>
      <c r="W150" s="74">
        <v>9.3712499999999999</v>
      </c>
      <c r="X150" s="74">
        <v>55.125</v>
      </c>
      <c r="Y150" s="67"/>
      <c r="Z150" s="81">
        <v>73.5</v>
      </c>
      <c r="AA150" s="67">
        <v>0.32340000000000002</v>
      </c>
      <c r="AB150" s="67">
        <v>0.97755000000000014</v>
      </c>
      <c r="AC150" s="67">
        <v>2.6974499999999999</v>
      </c>
      <c r="AD150" s="67">
        <v>4.1674499999999997</v>
      </c>
      <c r="AE150" s="67">
        <v>24.497549999999997</v>
      </c>
      <c r="AF150" s="67">
        <v>40.836600000000004</v>
      </c>
      <c r="AG150" s="67"/>
      <c r="AH150" s="81">
        <v>73.5</v>
      </c>
      <c r="AI150" s="67">
        <v>8.1666666666666665E-2</v>
      </c>
      <c r="AJ150" s="67">
        <v>0.245</v>
      </c>
      <c r="AK150" s="67">
        <v>0.67374999999999996</v>
      </c>
      <c r="AL150" s="67">
        <v>1.04125</v>
      </c>
      <c r="AM150" s="67">
        <v>6.125</v>
      </c>
      <c r="AN150" s="67">
        <v>24.5</v>
      </c>
      <c r="AO150" s="67">
        <v>40.833333333333336</v>
      </c>
      <c r="AP150" s="67"/>
      <c r="AQ150" s="81">
        <v>73.5</v>
      </c>
      <c r="AR150" s="67">
        <v>4.5937499999999999E-2</v>
      </c>
      <c r="AS150" s="67">
        <v>0.1378125</v>
      </c>
      <c r="AT150" s="67">
        <v>0.37898437499999998</v>
      </c>
      <c r="AU150" s="67">
        <v>0.58570312499999999</v>
      </c>
      <c r="AV150" s="67">
        <v>3.4453125</v>
      </c>
      <c r="AW150" s="67">
        <v>13.78125</v>
      </c>
      <c r="AX150" s="67">
        <v>22.96875</v>
      </c>
      <c r="AY150" s="67">
        <v>32.15625</v>
      </c>
      <c r="AZ150" s="67"/>
      <c r="BA150" s="81">
        <v>73.5</v>
      </c>
      <c r="BB150" s="70">
        <v>2.9399999999999999E-2</v>
      </c>
      <c r="BC150" s="70">
        <v>8.8200000000000001E-2</v>
      </c>
      <c r="BD150" s="70">
        <v>0.24255000000000002</v>
      </c>
      <c r="BE150" s="70">
        <v>0.37485000000000002</v>
      </c>
      <c r="BF150" s="70">
        <v>2.2050000000000001</v>
      </c>
      <c r="BG150" s="70">
        <v>8.82</v>
      </c>
      <c r="BH150" s="70">
        <v>14.7</v>
      </c>
      <c r="BI150" s="70">
        <v>20.58</v>
      </c>
      <c r="BJ150" s="70">
        <v>26.46</v>
      </c>
    </row>
    <row r="151" spans="1:62" x14ac:dyDescent="0.25">
      <c r="A151" s="81">
        <v>74</v>
      </c>
      <c r="B151" s="79">
        <v>74</v>
      </c>
      <c r="C151" s="75"/>
      <c r="D151" s="81">
        <v>74</v>
      </c>
      <c r="E151" s="85">
        <v>18.5</v>
      </c>
      <c r="F151" s="76">
        <v>55.5</v>
      </c>
      <c r="G151" s="75"/>
      <c r="H151" s="81">
        <v>74</v>
      </c>
      <c r="I151" s="77">
        <v>6.0384000000000002</v>
      </c>
      <c r="J151" s="77">
        <v>18.122599999999998</v>
      </c>
      <c r="K151" s="77">
        <v>49.838999999999999</v>
      </c>
      <c r="L151" s="75"/>
      <c r="M151" s="81">
        <v>74</v>
      </c>
      <c r="N151" s="74">
        <v>2.96</v>
      </c>
      <c r="O151" s="74">
        <v>8.8800000000000008</v>
      </c>
      <c r="P151" s="74">
        <v>24.42</v>
      </c>
      <c r="Q151" s="74">
        <v>37.74</v>
      </c>
      <c r="R151" s="75"/>
      <c r="S151" s="81">
        <v>74</v>
      </c>
      <c r="T151" s="74">
        <v>0.74</v>
      </c>
      <c r="U151" s="74">
        <v>2.2200000000000002</v>
      </c>
      <c r="V151" s="74">
        <v>6.1050000000000004</v>
      </c>
      <c r="W151" s="74">
        <v>9.4350000000000005</v>
      </c>
      <c r="X151" s="74">
        <v>55.5</v>
      </c>
      <c r="Y151" s="67"/>
      <c r="Z151" s="81">
        <v>74</v>
      </c>
      <c r="AA151" s="67">
        <v>0.3256</v>
      </c>
      <c r="AB151" s="67">
        <v>0.98419999999999996</v>
      </c>
      <c r="AC151" s="67">
        <v>2.7157999999999998</v>
      </c>
      <c r="AD151" s="67">
        <v>4.1958000000000002</v>
      </c>
      <c r="AE151" s="67">
        <v>24.664200000000001</v>
      </c>
      <c r="AF151" s="67">
        <v>41.114400000000003</v>
      </c>
      <c r="AG151" s="67"/>
      <c r="AH151" s="81">
        <v>74</v>
      </c>
      <c r="AI151" s="67">
        <v>8.222222222222221E-2</v>
      </c>
      <c r="AJ151" s="67">
        <v>0.24666666666666665</v>
      </c>
      <c r="AK151" s="67">
        <v>0.67833333333333323</v>
      </c>
      <c r="AL151" s="67">
        <v>1.0483333333333333</v>
      </c>
      <c r="AM151" s="67">
        <v>6.1666666666666679</v>
      </c>
      <c r="AN151" s="67">
        <v>24.666666666666671</v>
      </c>
      <c r="AO151" s="67">
        <v>41.111111111111114</v>
      </c>
      <c r="AP151" s="67"/>
      <c r="AQ151" s="81">
        <v>74</v>
      </c>
      <c r="AR151" s="67">
        <v>4.6249999999999999E-2</v>
      </c>
      <c r="AS151" s="67">
        <v>0.13875000000000001</v>
      </c>
      <c r="AT151" s="67">
        <v>0.38156250000000003</v>
      </c>
      <c r="AU151" s="67">
        <v>0.58968750000000003</v>
      </c>
      <c r="AV151" s="67">
        <v>3.46875</v>
      </c>
      <c r="AW151" s="67">
        <v>13.875</v>
      </c>
      <c r="AX151" s="67">
        <v>23.125</v>
      </c>
      <c r="AY151" s="67">
        <v>32.375</v>
      </c>
      <c r="AZ151" s="67"/>
      <c r="BA151" s="81">
        <v>74</v>
      </c>
      <c r="BB151" s="70">
        <v>2.9600000000000001E-2</v>
      </c>
      <c r="BC151" s="70">
        <v>8.879999999999999E-2</v>
      </c>
      <c r="BD151" s="70">
        <v>0.24420000000000003</v>
      </c>
      <c r="BE151" s="70">
        <v>0.37740000000000001</v>
      </c>
      <c r="BF151" s="70">
        <v>2.2200000000000002</v>
      </c>
      <c r="BG151" s="70">
        <v>8.8800000000000008</v>
      </c>
      <c r="BH151" s="70">
        <v>14.8</v>
      </c>
      <c r="BI151" s="70">
        <v>20.72</v>
      </c>
      <c r="BJ151" s="70">
        <v>26.64</v>
      </c>
    </row>
    <row r="152" spans="1:62" x14ac:dyDescent="0.25">
      <c r="A152" s="81">
        <v>74.5</v>
      </c>
      <c r="B152" s="79">
        <v>74.5</v>
      </c>
      <c r="C152" s="75"/>
      <c r="D152" s="81">
        <v>74.5</v>
      </c>
      <c r="E152" s="85">
        <v>18.625</v>
      </c>
      <c r="F152" s="76">
        <v>55.875</v>
      </c>
      <c r="G152" s="75"/>
      <c r="H152" s="81">
        <v>74.5</v>
      </c>
      <c r="I152" s="77">
        <v>6.0791999999999993</v>
      </c>
      <c r="J152" s="77">
        <v>18.245049999999999</v>
      </c>
      <c r="K152" s="77">
        <v>50.175750000000001</v>
      </c>
      <c r="L152" s="75"/>
      <c r="M152" s="81">
        <v>74.5</v>
      </c>
      <c r="N152" s="74">
        <v>2.98</v>
      </c>
      <c r="O152" s="74">
        <v>8.94</v>
      </c>
      <c r="P152" s="74">
        <v>24.585000000000001</v>
      </c>
      <c r="Q152" s="74">
        <v>37.994999999999997</v>
      </c>
      <c r="R152" s="75"/>
      <c r="S152" s="81">
        <v>74.5</v>
      </c>
      <c r="T152" s="74">
        <v>0.745</v>
      </c>
      <c r="U152" s="74">
        <v>2.2349999999999999</v>
      </c>
      <c r="V152" s="74">
        <v>6.1462500000000002</v>
      </c>
      <c r="W152" s="74">
        <v>9.4987499999999994</v>
      </c>
      <c r="X152" s="74">
        <v>55.875</v>
      </c>
      <c r="Y152" s="67"/>
      <c r="Z152" s="81">
        <v>74.5</v>
      </c>
      <c r="AA152" s="67">
        <v>0.32780000000000004</v>
      </c>
      <c r="AB152" s="67">
        <v>0.99085000000000012</v>
      </c>
      <c r="AC152" s="67">
        <v>2.7341500000000001</v>
      </c>
      <c r="AD152" s="67">
        <v>4.2241499999999998</v>
      </c>
      <c r="AE152" s="67">
        <v>24.830850000000002</v>
      </c>
      <c r="AF152" s="67">
        <v>41.392200000000003</v>
      </c>
      <c r="AG152" s="67"/>
      <c r="AH152" s="81">
        <v>74.5</v>
      </c>
      <c r="AI152" s="67">
        <v>8.277777777777777E-2</v>
      </c>
      <c r="AJ152" s="67">
        <v>0.24833333333333332</v>
      </c>
      <c r="AK152" s="67">
        <v>0.68291666666666662</v>
      </c>
      <c r="AL152" s="67">
        <v>1.0554166666666667</v>
      </c>
      <c r="AM152" s="67">
        <v>6.2083333333333339</v>
      </c>
      <c r="AN152" s="67">
        <v>24.833333333333336</v>
      </c>
      <c r="AO152" s="67">
        <v>41.388888888888886</v>
      </c>
      <c r="AP152" s="67"/>
      <c r="AQ152" s="81">
        <v>74.5</v>
      </c>
      <c r="AR152" s="67">
        <v>4.65625E-2</v>
      </c>
      <c r="AS152" s="67">
        <v>0.13968749999999999</v>
      </c>
      <c r="AT152" s="67">
        <v>0.38414062500000001</v>
      </c>
      <c r="AU152" s="67">
        <v>0.59367187499999996</v>
      </c>
      <c r="AV152" s="67">
        <v>3.4921875</v>
      </c>
      <c r="AW152" s="67">
        <v>13.96875</v>
      </c>
      <c r="AX152" s="67">
        <v>23.28125</v>
      </c>
      <c r="AY152" s="67">
        <v>32.59375</v>
      </c>
      <c r="AZ152" s="67"/>
      <c r="BA152" s="81">
        <v>74.5</v>
      </c>
      <c r="BB152" s="70">
        <v>2.98E-2</v>
      </c>
      <c r="BC152" s="70">
        <v>8.9399999999999993E-2</v>
      </c>
      <c r="BD152" s="70">
        <v>0.24585000000000001</v>
      </c>
      <c r="BE152" s="70">
        <v>0.37994999999999995</v>
      </c>
      <c r="BF152" s="70">
        <v>2.2349999999999999</v>
      </c>
      <c r="BG152" s="70">
        <v>8.94</v>
      </c>
      <c r="BH152" s="70">
        <v>14.9</v>
      </c>
      <c r="BI152" s="70">
        <v>20.86</v>
      </c>
      <c r="BJ152" s="70">
        <v>26.82</v>
      </c>
    </row>
    <row r="153" spans="1:62" x14ac:dyDescent="0.25">
      <c r="A153" s="81">
        <v>75</v>
      </c>
      <c r="B153" s="79">
        <v>75</v>
      </c>
      <c r="C153" s="75"/>
      <c r="D153" s="81">
        <v>75</v>
      </c>
      <c r="E153" s="85">
        <v>18.75</v>
      </c>
      <c r="F153" s="76">
        <v>56.25</v>
      </c>
      <c r="G153" s="75"/>
      <c r="H153" s="81">
        <v>75</v>
      </c>
      <c r="I153" s="77">
        <v>6.12</v>
      </c>
      <c r="J153" s="77">
        <v>18.367499999999996</v>
      </c>
      <c r="K153" s="77">
        <v>50.512500000000003</v>
      </c>
      <c r="L153" s="75"/>
      <c r="M153" s="81">
        <v>75</v>
      </c>
      <c r="N153" s="74">
        <v>3</v>
      </c>
      <c r="O153" s="74">
        <v>9</v>
      </c>
      <c r="P153" s="74">
        <v>24.75</v>
      </c>
      <c r="Q153" s="74">
        <v>38.25</v>
      </c>
      <c r="R153" s="75"/>
      <c r="S153" s="81">
        <v>75</v>
      </c>
      <c r="T153" s="74">
        <v>0.75</v>
      </c>
      <c r="U153" s="74">
        <v>2.25</v>
      </c>
      <c r="V153" s="74">
        <v>6.1875</v>
      </c>
      <c r="W153" s="74">
        <v>9.5625</v>
      </c>
      <c r="X153" s="74">
        <v>56.25</v>
      </c>
      <c r="Y153" s="67"/>
      <c r="Z153" s="81">
        <v>75</v>
      </c>
      <c r="AA153" s="67">
        <v>0.33</v>
      </c>
      <c r="AB153" s="67">
        <v>0.99750000000000005</v>
      </c>
      <c r="AC153" s="67">
        <v>2.7524999999999999</v>
      </c>
      <c r="AD153" s="67">
        <v>4.2525000000000004</v>
      </c>
      <c r="AE153" s="67">
        <v>24.997499999999999</v>
      </c>
      <c r="AF153" s="67">
        <v>41.67</v>
      </c>
      <c r="AG153" s="67"/>
      <c r="AH153" s="81">
        <v>75</v>
      </c>
      <c r="AI153" s="67">
        <v>8.3333333333333315E-2</v>
      </c>
      <c r="AJ153" s="67">
        <v>0.25</v>
      </c>
      <c r="AK153" s="67">
        <v>0.6875</v>
      </c>
      <c r="AL153" s="67">
        <v>1.0625</v>
      </c>
      <c r="AM153" s="67">
        <v>6.25</v>
      </c>
      <c r="AN153" s="67">
        <v>25</v>
      </c>
      <c r="AO153" s="67">
        <v>41.666666666666671</v>
      </c>
      <c r="AP153" s="67"/>
      <c r="AQ153" s="81">
        <v>75</v>
      </c>
      <c r="AR153" s="67">
        <v>4.6875E-2</v>
      </c>
      <c r="AS153" s="67">
        <v>0.140625</v>
      </c>
      <c r="AT153" s="67">
        <v>0.38671875</v>
      </c>
      <c r="AU153" s="67">
        <v>0.59765625</v>
      </c>
      <c r="AV153" s="67">
        <v>3.515625</v>
      </c>
      <c r="AW153" s="67">
        <v>14.0625</v>
      </c>
      <c r="AX153" s="67">
        <v>23.4375</v>
      </c>
      <c r="AY153" s="67">
        <v>32.8125</v>
      </c>
      <c r="AZ153" s="67"/>
      <c r="BA153" s="81">
        <v>75</v>
      </c>
      <c r="BB153" s="70">
        <v>0.03</v>
      </c>
      <c r="BC153" s="70">
        <v>0.09</v>
      </c>
      <c r="BD153" s="70">
        <v>0.2475</v>
      </c>
      <c r="BE153" s="70">
        <v>0.38250000000000001</v>
      </c>
      <c r="BF153" s="70">
        <v>2.25</v>
      </c>
      <c r="BG153" s="70">
        <v>9</v>
      </c>
      <c r="BH153" s="70">
        <v>15</v>
      </c>
      <c r="BI153" s="70">
        <v>21</v>
      </c>
      <c r="BJ153" s="70">
        <v>27</v>
      </c>
    </row>
    <row r="154" spans="1:62" x14ac:dyDescent="0.25">
      <c r="A154" s="81">
        <v>75.5</v>
      </c>
      <c r="B154" s="79">
        <v>75.5</v>
      </c>
      <c r="C154" s="75"/>
      <c r="D154" s="81">
        <v>75.5</v>
      </c>
      <c r="E154" s="85">
        <v>18.875</v>
      </c>
      <c r="F154" s="76">
        <v>56.625</v>
      </c>
      <c r="G154" s="75"/>
      <c r="H154" s="81">
        <v>75.5</v>
      </c>
      <c r="I154" s="77">
        <v>6.1608000000000001</v>
      </c>
      <c r="J154" s="77">
        <v>18.48995</v>
      </c>
      <c r="K154" s="77">
        <v>50.849249999999991</v>
      </c>
      <c r="L154" s="75"/>
      <c r="M154" s="81">
        <v>75.5</v>
      </c>
      <c r="N154" s="74">
        <v>3.02</v>
      </c>
      <c r="O154" s="74">
        <v>9.06</v>
      </c>
      <c r="P154" s="74">
        <v>24.914999999999999</v>
      </c>
      <c r="Q154" s="74">
        <v>38.505000000000003</v>
      </c>
      <c r="R154" s="75"/>
      <c r="S154" s="81">
        <v>75.5</v>
      </c>
      <c r="T154" s="74">
        <v>0.755</v>
      </c>
      <c r="U154" s="74">
        <v>2.2650000000000001</v>
      </c>
      <c r="V154" s="74">
        <v>6.2287499999999998</v>
      </c>
      <c r="W154" s="74">
        <v>9.6262500000000006</v>
      </c>
      <c r="X154" s="74">
        <v>56.625</v>
      </c>
      <c r="Y154" s="67"/>
      <c r="Z154" s="81">
        <v>75.5</v>
      </c>
      <c r="AA154" s="67">
        <v>0.3322</v>
      </c>
      <c r="AB154" s="67">
        <v>1.0041500000000001</v>
      </c>
      <c r="AC154" s="67">
        <v>2.7708499999999998</v>
      </c>
      <c r="AD154" s="67">
        <v>4.28085</v>
      </c>
      <c r="AE154" s="67">
        <v>25.164149999999999</v>
      </c>
      <c r="AF154" s="67">
        <v>41.947800000000001</v>
      </c>
      <c r="AG154" s="67"/>
      <c r="AH154" s="81">
        <v>75.5</v>
      </c>
      <c r="AI154" s="67">
        <v>8.3888888888888888E-2</v>
      </c>
      <c r="AJ154" s="67">
        <v>0.25166666666666665</v>
      </c>
      <c r="AK154" s="67">
        <v>0.69208333333333327</v>
      </c>
      <c r="AL154" s="67">
        <v>1.0695833333333333</v>
      </c>
      <c r="AM154" s="67">
        <v>6.2916666666666679</v>
      </c>
      <c r="AN154" s="67">
        <v>25.166666666666671</v>
      </c>
      <c r="AO154" s="67">
        <v>41.944444444444443</v>
      </c>
      <c r="AP154" s="67"/>
      <c r="AQ154" s="81">
        <v>75.5</v>
      </c>
      <c r="AR154" s="67">
        <v>4.71875E-2</v>
      </c>
      <c r="AS154" s="67">
        <v>0.14156250000000001</v>
      </c>
      <c r="AT154" s="67">
        <v>0.38929687499999999</v>
      </c>
      <c r="AU154" s="67">
        <v>0.60164062500000004</v>
      </c>
      <c r="AV154" s="67">
        <v>3.5390625</v>
      </c>
      <c r="AW154" s="67">
        <v>14.15625</v>
      </c>
      <c r="AX154" s="67">
        <v>23.59375</v>
      </c>
      <c r="AY154" s="67">
        <v>33.03125</v>
      </c>
      <c r="AZ154" s="67"/>
      <c r="BA154" s="81">
        <v>75.5</v>
      </c>
      <c r="BB154" s="70">
        <v>3.0200000000000001E-2</v>
      </c>
      <c r="BC154" s="70">
        <v>9.06E-2</v>
      </c>
      <c r="BD154" s="70">
        <v>0.24915000000000004</v>
      </c>
      <c r="BE154" s="70">
        <v>0.38505</v>
      </c>
      <c r="BF154" s="70">
        <v>2.2650000000000001</v>
      </c>
      <c r="BG154" s="70">
        <v>9.06</v>
      </c>
      <c r="BH154" s="70">
        <v>15.1</v>
      </c>
      <c r="BI154" s="70">
        <v>21.14</v>
      </c>
      <c r="BJ154" s="70">
        <v>27.18</v>
      </c>
    </row>
    <row r="155" spans="1:62" x14ac:dyDescent="0.25">
      <c r="A155" s="81">
        <v>76</v>
      </c>
      <c r="B155" s="79">
        <v>76</v>
      </c>
      <c r="C155" s="75"/>
      <c r="D155" s="81">
        <v>76</v>
      </c>
      <c r="E155" s="85">
        <v>19</v>
      </c>
      <c r="F155" s="76">
        <v>57</v>
      </c>
      <c r="G155" s="75"/>
      <c r="H155" s="81">
        <v>76</v>
      </c>
      <c r="I155" s="77">
        <v>6.2016</v>
      </c>
      <c r="J155" s="77">
        <v>18.612399999999997</v>
      </c>
      <c r="K155" s="77">
        <v>51.185999999999993</v>
      </c>
      <c r="L155" s="75"/>
      <c r="M155" s="81">
        <v>76</v>
      </c>
      <c r="N155" s="74">
        <v>3.04</v>
      </c>
      <c r="O155" s="74">
        <v>9.1199999999999992</v>
      </c>
      <c r="P155" s="74">
        <v>25.08</v>
      </c>
      <c r="Q155" s="74">
        <v>38.76</v>
      </c>
      <c r="R155" s="75"/>
      <c r="S155" s="81">
        <v>76</v>
      </c>
      <c r="T155" s="74">
        <v>0.76</v>
      </c>
      <c r="U155" s="74">
        <v>2.2799999999999998</v>
      </c>
      <c r="V155" s="74">
        <v>6.27</v>
      </c>
      <c r="W155" s="74">
        <v>9.69</v>
      </c>
      <c r="X155" s="74">
        <v>57</v>
      </c>
      <c r="Y155" s="67"/>
      <c r="Z155" s="81">
        <v>76</v>
      </c>
      <c r="AA155" s="67">
        <v>0.33439999999999998</v>
      </c>
      <c r="AB155" s="67">
        <v>1.0108000000000001</v>
      </c>
      <c r="AC155" s="67">
        <v>2.7892000000000001</v>
      </c>
      <c r="AD155" s="67">
        <v>4.3092000000000006</v>
      </c>
      <c r="AE155" s="67">
        <v>25.3308</v>
      </c>
      <c r="AF155" s="67">
        <v>42.225600000000007</v>
      </c>
      <c r="AG155" s="67"/>
      <c r="AH155" s="81">
        <v>76</v>
      </c>
      <c r="AI155" s="67">
        <v>8.4444444444444447E-2</v>
      </c>
      <c r="AJ155" s="67">
        <v>0.2533333333333333</v>
      </c>
      <c r="AK155" s="67">
        <v>0.69666666666666655</v>
      </c>
      <c r="AL155" s="67">
        <v>1.0766666666666667</v>
      </c>
      <c r="AM155" s="67">
        <v>6.3333333333333339</v>
      </c>
      <c r="AN155" s="67">
        <v>25.333333333333336</v>
      </c>
      <c r="AO155" s="67">
        <v>42.222222222222229</v>
      </c>
      <c r="AP155" s="67"/>
      <c r="AQ155" s="81">
        <v>76</v>
      </c>
      <c r="AR155" s="67">
        <v>4.7500000000000001E-2</v>
      </c>
      <c r="AS155" s="67">
        <v>0.14249999999999999</v>
      </c>
      <c r="AT155" s="67">
        <v>0.39187499999999997</v>
      </c>
      <c r="AU155" s="67">
        <v>0.60562499999999997</v>
      </c>
      <c r="AV155" s="67">
        <v>3.5625</v>
      </c>
      <c r="AW155" s="67">
        <v>14.25</v>
      </c>
      <c r="AX155" s="67">
        <v>23.75</v>
      </c>
      <c r="AY155" s="67">
        <v>33.25</v>
      </c>
      <c r="AZ155" s="67"/>
      <c r="BA155" s="81">
        <v>76</v>
      </c>
      <c r="BB155" s="70">
        <v>3.04E-2</v>
      </c>
      <c r="BC155" s="70">
        <v>9.1199999999999989E-2</v>
      </c>
      <c r="BD155" s="70">
        <v>0.25080000000000002</v>
      </c>
      <c r="BE155" s="70">
        <v>0.3876</v>
      </c>
      <c r="BF155" s="70">
        <v>2.2799999999999998</v>
      </c>
      <c r="BG155" s="70">
        <v>9.1199999999999992</v>
      </c>
      <c r="BH155" s="70">
        <v>15.2</v>
      </c>
      <c r="BI155" s="70">
        <v>21.28</v>
      </c>
      <c r="BJ155" s="70">
        <v>27.36</v>
      </c>
    </row>
    <row r="156" spans="1:62" x14ac:dyDescent="0.25">
      <c r="A156" s="81">
        <v>76.5</v>
      </c>
      <c r="B156" s="79">
        <v>76.5</v>
      </c>
      <c r="C156" s="75"/>
      <c r="D156" s="81">
        <v>76.5</v>
      </c>
      <c r="E156" s="85">
        <v>19.125</v>
      </c>
      <c r="F156" s="76">
        <v>57.375</v>
      </c>
      <c r="G156" s="75"/>
      <c r="H156" s="81">
        <v>76.5</v>
      </c>
      <c r="I156" s="77">
        <v>6.2423999999999999</v>
      </c>
      <c r="J156" s="77">
        <v>18.734849999999998</v>
      </c>
      <c r="K156" s="77">
        <v>51.522749999999995</v>
      </c>
      <c r="L156" s="75"/>
      <c r="M156" s="81">
        <v>76.5</v>
      </c>
      <c r="N156" s="74">
        <v>3.06</v>
      </c>
      <c r="O156" s="74">
        <v>9.18</v>
      </c>
      <c r="P156" s="74">
        <v>25.245000000000001</v>
      </c>
      <c r="Q156" s="74">
        <v>39.015000000000001</v>
      </c>
      <c r="R156" s="75"/>
      <c r="S156" s="81">
        <v>76.5</v>
      </c>
      <c r="T156" s="74">
        <v>0.76500000000000001</v>
      </c>
      <c r="U156" s="74">
        <v>2.2949999999999999</v>
      </c>
      <c r="V156" s="74">
        <v>6.3112500000000002</v>
      </c>
      <c r="W156" s="74">
        <v>9.7537500000000001</v>
      </c>
      <c r="X156" s="74">
        <v>57.375</v>
      </c>
      <c r="Y156" s="67"/>
      <c r="Z156" s="81">
        <v>76.5</v>
      </c>
      <c r="AA156" s="67">
        <v>0.33660000000000001</v>
      </c>
      <c r="AB156" s="67">
        <v>1.01745</v>
      </c>
      <c r="AC156" s="67">
        <v>2.80755</v>
      </c>
      <c r="AD156" s="67">
        <v>4.3375500000000002</v>
      </c>
      <c r="AE156" s="67">
        <v>25.497450000000001</v>
      </c>
      <c r="AF156" s="67">
        <v>42.503399999999999</v>
      </c>
      <c r="AG156" s="67"/>
      <c r="AH156" s="81">
        <v>76.5</v>
      </c>
      <c r="AI156" s="67">
        <v>8.5000000000000006E-2</v>
      </c>
      <c r="AJ156" s="67">
        <v>0.255</v>
      </c>
      <c r="AK156" s="67">
        <v>0.70125000000000004</v>
      </c>
      <c r="AL156" s="67">
        <v>1.08375</v>
      </c>
      <c r="AM156" s="67">
        <v>6.375</v>
      </c>
      <c r="AN156" s="67">
        <v>25.5</v>
      </c>
      <c r="AO156" s="67">
        <v>42.5</v>
      </c>
      <c r="AP156" s="67"/>
      <c r="AQ156" s="81">
        <v>76.5</v>
      </c>
      <c r="AR156" s="67">
        <v>4.7812500000000001E-2</v>
      </c>
      <c r="AS156" s="67">
        <v>0.1434375</v>
      </c>
      <c r="AT156" s="67">
        <v>0.39445312500000002</v>
      </c>
      <c r="AU156" s="67">
        <v>0.60960937500000001</v>
      </c>
      <c r="AV156" s="67">
        <v>3.5859375</v>
      </c>
      <c r="AW156" s="67">
        <v>14.34375</v>
      </c>
      <c r="AX156" s="67">
        <v>23.90625</v>
      </c>
      <c r="AY156" s="67">
        <v>33.46875</v>
      </c>
      <c r="AZ156" s="67"/>
      <c r="BA156" s="81">
        <v>76.5</v>
      </c>
      <c r="BB156" s="70">
        <v>3.0600000000000002E-2</v>
      </c>
      <c r="BC156" s="70">
        <v>9.1799999999999993E-2</v>
      </c>
      <c r="BD156" s="70">
        <v>0.25245000000000001</v>
      </c>
      <c r="BE156" s="70">
        <v>0.39015</v>
      </c>
      <c r="BF156" s="70">
        <v>2.2949999999999999</v>
      </c>
      <c r="BG156" s="70">
        <v>9.18</v>
      </c>
      <c r="BH156" s="70">
        <v>15.3</v>
      </c>
      <c r="BI156" s="70">
        <v>21.42</v>
      </c>
      <c r="BJ156" s="70">
        <v>27.54</v>
      </c>
    </row>
    <row r="157" spans="1:62" x14ac:dyDescent="0.25">
      <c r="A157" s="81">
        <v>77</v>
      </c>
      <c r="B157" s="79">
        <v>77</v>
      </c>
      <c r="C157" s="75"/>
      <c r="D157" s="81">
        <v>77</v>
      </c>
      <c r="E157" s="85">
        <v>19.25</v>
      </c>
      <c r="F157" s="76">
        <v>57.75</v>
      </c>
      <c r="G157" s="75"/>
      <c r="H157" s="81">
        <v>77</v>
      </c>
      <c r="I157" s="77">
        <v>6.2832000000000008</v>
      </c>
      <c r="J157" s="77">
        <v>18.857299999999999</v>
      </c>
      <c r="K157" s="77">
        <v>51.859499999999997</v>
      </c>
      <c r="L157" s="75"/>
      <c r="M157" s="81">
        <v>77</v>
      </c>
      <c r="N157" s="74">
        <v>3.08</v>
      </c>
      <c r="O157" s="74">
        <v>9.24</v>
      </c>
      <c r="P157" s="74">
        <v>25.41</v>
      </c>
      <c r="Q157" s="74">
        <v>39.270000000000003</v>
      </c>
      <c r="R157" s="75"/>
      <c r="S157" s="81">
        <v>77</v>
      </c>
      <c r="T157" s="74">
        <v>0.77</v>
      </c>
      <c r="U157" s="74">
        <v>2.31</v>
      </c>
      <c r="V157" s="74">
        <v>6.3525</v>
      </c>
      <c r="W157" s="74">
        <v>9.8175000000000008</v>
      </c>
      <c r="X157" s="74">
        <v>57.75</v>
      </c>
      <c r="Y157" s="67"/>
      <c r="Z157" s="81">
        <v>77</v>
      </c>
      <c r="AA157" s="67">
        <v>0.33880000000000005</v>
      </c>
      <c r="AB157" s="67">
        <v>1.0241</v>
      </c>
      <c r="AC157" s="67">
        <v>2.8258999999999999</v>
      </c>
      <c r="AD157" s="67">
        <v>4.3658999999999999</v>
      </c>
      <c r="AE157" s="67">
        <v>25.664099999999998</v>
      </c>
      <c r="AF157" s="67">
        <v>42.781199999999998</v>
      </c>
      <c r="AG157" s="67"/>
      <c r="AH157" s="81">
        <v>77</v>
      </c>
      <c r="AI157" s="67">
        <v>8.5555555555555551E-2</v>
      </c>
      <c r="AJ157" s="67">
        <v>0.25666666666666665</v>
      </c>
      <c r="AK157" s="67">
        <v>0.70583333333333331</v>
      </c>
      <c r="AL157" s="67">
        <v>1.0908333333333333</v>
      </c>
      <c r="AM157" s="67">
        <v>6.4166666666666679</v>
      </c>
      <c r="AN157" s="67">
        <v>25.666666666666671</v>
      </c>
      <c r="AO157" s="67">
        <v>42.777777777777786</v>
      </c>
      <c r="AP157" s="67"/>
      <c r="AQ157" s="81">
        <v>77</v>
      </c>
      <c r="AR157" s="67">
        <v>4.8125000000000001E-2</v>
      </c>
      <c r="AS157" s="67">
        <v>0.144375</v>
      </c>
      <c r="AT157" s="67">
        <v>0.39703125</v>
      </c>
      <c r="AU157" s="67">
        <v>0.61359375000000005</v>
      </c>
      <c r="AV157" s="67">
        <v>3.609375</v>
      </c>
      <c r="AW157" s="67">
        <v>14.4375</v>
      </c>
      <c r="AX157" s="67">
        <v>24.0625</v>
      </c>
      <c r="AY157" s="67">
        <v>33.6875</v>
      </c>
      <c r="AZ157" s="67"/>
      <c r="BA157" s="81">
        <v>77</v>
      </c>
      <c r="BB157" s="70">
        <v>3.0800000000000001E-2</v>
      </c>
      <c r="BC157" s="70">
        <v>9.2399999999999996E-2</v>
      </c>
      <c r="BD157" s="70">
        <v>0.25409999999999999</v>
      </c>
      <c r="BE157" s="70">
        <v>0.39270000000000005</v>
      </c>
      <c r="BF157" s="70">
        <v>2.31</v>
      </c>
      <c r="BG157" s="70">
        <v>9.24</v>
      </c>
      <c r="BH157" s="70">
        <v>15.4</v>
      </c>
      <c r="BI157" s="70">
        <v>21.56</v>
      </c>
      <c r="BJ157" s="70">
        <v>27.72</v>
      </c>
    </row>
    <row r="158" spans="1:62" x14ac:dyDescent="0.25">
      <c r="A158" s="81">
        <v>77.5</v>
      </c>
      <c r="B158" s="79">
        <v>77.5</v>
      </c>
      <c r="C158" s="75"/>
      <c r="D158" s="81">
        <v>77.5</v>
      </c>
      <c r="E158" s="85">
        <v>19.375</v>
      </c>
      <c r="F158" s="76">
        <v>58.125</v>
      </c>
      <c r="G158" s="75"/>
      <c r="H158" s="81">
        <v>77.5</v>
      </c>
      <c r="I158" s="77">
        <v>6.3239999999999998</v>
      </c>
      <c r="J158" s="77">
        <v>18.979749999999999</v>
      </c>
      <c r="K158" s="77">
        <v>52.196249999999999</v>
      </c>
      <c r="L158" s="75"/>
      <c r="M158" s="81">
        <v>77.5</v>
      </c>
      <c r="N158" s="74">
        <v>3.1</v>
      </c>
      <c r="O158" s="74">
        <v>9.3000000000000007</v>
      </c>
      <c r="P158" s="74">
        <v>25.574999999999999</v>
      </c>
      <c r="Q158" s="74">
        <v>39.524999999999999</v>
      </c>
      <c r="R158" s="75"/>
      <c r="S158" s="81">
        <v>77.5</v>
      </c>
      <c r="T158" s="74">
        <v>0.77500000000000002</v>
      </c>
      <c r="U158" s="74">
        <v>2.3250000000000002</v>
      </c>
      <c r="V158" s="74">
        <v>6.3937499999999998</v>
      </c>
      <c r="W158" s="74">
        <v>9.8812499999999996</v>
      </c>
      <c r="X158" s="74">
        <v>58.125</v>
      </c>
      <c r="Y158" s="67"/>
      <c r="Z158" s="81">
        <v>77.5</v>
      </c>
      <c r="AA158" s="67">
        <v>0.34100000000000003</v>
      </c>
      <c r="AB158" s="67">
        <v>1.0307500000000001</v>
      </c>
      <c r="AC158" s="67">
        <v>2.8442500000000002</v>
      </c>
      <c r="AD158" s="67">
        <v>4.3942500000000004</v>
      </c>
      <c r="AE158" s="67">
        <v>25.830749999999998</v>
      </c>
      <c r="AF158" s="67">
        <v>43.059000000000005</v>
      </c>
      <c r="AG158" s="67"/>
      <c r="AH158" s="81">
        <v>77.5</v>
      </c>
      <c r="AI158" s="67">
        <v>8.611111111111111E-2</v>
      </c>
      <c r="AJ158" s="67">
        <v>0.2583333333333333</v>
      </c>
      <c r="AK158" s="67">
        <v>0.71041666666666659</v>
      </c>
      <c r="AL158" s="67">
        <v>1.0979166666666667</v>
      </c>
      <c r="AM158" s="67">
        <v>6.4583333333333339</v>
      </c>
      <c r="AN158" s="67">
        <v>25.833333333333336</v>
      </c>
      <c r="AO158" s="67">
        <v>43.055555555555557</v>
      </c>
      <c r="AP158" s="67"/>
      <c r="AQ158" s="81">
        <v>77.5</v>
      </c>
      <c r="AR158" s="67">
        <v>4.8437500000000001E-2</v>
      </c>
      <c r="AS158" s="67">
        <v>0.14531250000000001</v>
      </c>
      <c r="AT158" s="67">
        <v>0.39960937499999999</v>
      </c>
      <c r="AU158" s="67">
        <v>0.61757812499999998</v>
      </c>
      <c r="AV158" s="67">
        <v>3.6328125</v>
      </c>
      <c r="AW158" s="67">
        <v>14.53125</v>
      </c>
      <c r="AX158" s="67">
        <v>24.21875</v>
      </c>
      <c r="AY158" s="67">
        <v>33.90625</v>
      </c>
      <c r="AZ158" s="67"/>
      <c r="BA158" s="81">
        <v>77.5</v>
      </c>
      <c r="BB158" s="70">
        <v>3.1E-2</v>
      </c>
      <c r="BC158" s="70">
        <v>9.2999999999999985E-2</v>
      </c>
      <c r="BD158" s="70">
        <v>0.25575000000000003</v>
      </c>
      <c r="BE158" s="70">
        <v>0.39524999999999999</v>
      </c>
      <c r="BF158" s="70">
        <v>2.3250000000000002</v>
      </c>
      <c r="BG158" s="70">
        <v>9.3000000000000007</v>
      </c>
      <c r="BH158" s="70">
        <v>15.5</v>
      </c>
      <c r="BI158" s="70">
        <v>21.7</v>
      </c>
      <c r="BJ158" s="70">
        <v>27.9</v>
      </c>
    </row>
    <row r="159" spans="1:62" x14ac:dyDescent="0.25">
      <c r="A159" s="81">
        <v>78</v>
      </c>
      <c r="B159" s="79">
        <v>78</v>
      </c>
      <c r="C159" s="75"/>
      <c r="D159" s="81">
        <v>78</v>
      </c>
      <c r="E159" s="85">
        <v>19.5</v>
      </c>
      <c r="F159" s="76">
        <v>58.5</v>
      </c>
      <c r="G159" s="75"/>
      <c r="H159" s="81">
        <v>78</v>
      </c>
      <c r="I159" s="77">
        <v>6.3647999999999998</v>
      </c>
      <c r="J159" s="77">
        <v>19.102199999999996</v>
      </c>
      <c r="K159" s="77">
        <v>52.532999999999994</v>
      </c>
      <c r="L159" s="75"/>
      <c r="M159" s="81">
        <v>78</v>
      </c>
      <c r="N159" s="74">
        <v>3.12</v>
      </c>
      <c r="O159" s="74">
        <v>9.36</v>
      </c>
      <c r="P159" s="74">
        <v>25.74</v>
      </c>
      <c r="Q159" s="74">
        <v>39.78</v>
      </c>
      <c r="R159" s="75"/>
      <c r="S159" s="81">
        <v>78</v>
      </c>
      <c r="T159" s="74">
        <v>0.78</v>
      </c>
      <c r="U159" s="74">
        <v>2.34</v>
      </c>
      <c r="V159" s="74">
        <v>6.4349999999999996</v>
      </c>
      <c r="W159" s="74">
        <v>9.9450000000000003</v>
      </c>
      <c r="X159" s="74">
        <v>58.5</v>
      </c>
      <c r="Y159" s="67"/>
      <c r="Z159" s="81">
        <v>78</v>
      </c>
      <c r="AA159" s="67">
        <v>0.34320000000000001</v>
      </c>
      <c r="AB159" s="67">
        <v>1.0374000000000001</v>
      </c>
      <c r="AC159" s="67">
        <v>2.8626</v>
      </c>
      <c r="AD159" s="67">
        <v>4.4226000000000001</v>
      </c>
      <c r="AE159" s="67">
        <v>25.997399999999999</v>
      </c>
      <c r="AF159" s="67">
        <v>43.336800000000004</v>
      </c>
      <c r="AG159" s="67"/>
      <c r="AH159" s="81">
        <v>78</v>
      </c>
      <c r="AI159" s="67">
        <v>8.6666666666666656E-2</v>
      </c>
      <c r="AJ159" s="67">
        <v>0.26</v>
      </c>
      <c r="AK159" s="67">
        <v>0.71499999999999997</v>
      </c>
      <c r="AL159" s="67">
        <v>1.105</v>
      </c>
      <c r="AM159" s="67">
        <v>6.5</v>
      </c>
      <c r="AN159" s="67">
        <v>26</v>
      </c>
      <c r="AO159" s="67">
        <v>43.333333333333329</v>
      </c>
      <c r="AP159" s="67"/>
      <c r="AQ159" s="81">
        <v>78</v>
      </c>
      <c r="AR159" s="67">
        <v>4.8750000000000002E-2</v>
      </c>
      <c r="AS159" s="67">
        <v>0.14624999999999999</v>
      </c>
      <c r="AT159" s="67">
        <v>0.40218749999999998</v>
      </c>
      <c r="AU159" s="67">
        <v>0.62156250000000002</v>
      </c>
      <c r="AV159" s="67">
        <v>3.65625</v>
      </c>
      <c r="AW159" s="67">
        <v>14.625</v>
      </c>
      <c r="AX159" s="67">
        <v>24.375</v>
      </c>
      <c r="AY159" s="67">
        <v>34.125</v>
      </c>
      <c r="AZ159" s="67"/>
      <c r="BA159" s="81">
        <v>78</v>
      </c>
      <c r="BB159" s="70">
        <v>3.1200000000000002E-2</v>
      </c>
      <c r="BC159" s="70">
        <v>9.3599999999999989E-2</v>
      </c>
      <c r="BD159" s="70">
        <v>0.25740000000000002</v>
      </c>
      <c r="BE159" s="70">
        <v>0.39779999999999999</v>
      </c>
      <c r="BF159" s="70">
        <v>2.34</v>
      </c>
      <c r="BG159" s="70">
        <v>9.36</v>
      </c>
      <c r="BH159" s="70">
        <v>15.6</v>
      </c>
      <c r="BI159" s="70">
        <v>21.84</v>
      </c>
      <c r="BJ159" s="70">
        <v>28.08</v>
      </c>
    </row>
    <row r="160" spans="1:62" x14ac:dyDescent="0.25">
      <c r="A160" s="81">
        <v>78.5</v>
      </c>
      <c r="B160" s="79">
        <v>78.5</v>
      </c>
      <c r="C160" s="75"/>
      <c r="D160" s="81">
        <v>78.5</v>
      </c>
      <c r="E160" s="85">
        <v>19.625</v>
      </c>
      <c r="F160" s="76">
        <v>58.875</v>
      </c>
      <c r="G160" s="75"/>
      <c r="H160" s="81">
        <v>78.5</v>
      </c>
      <c r="I160" s="77">
        <v>6.4056000000000006</v>
      </c>
      <c r="J160" s="77">
        <v>19.22465</v>
      </c>
      <c r="K160" s="77">
        <v>52.869749999999996</v>
      </c>
      <c r="L160" s="75"/>
      <c r="M160" s="81">
        <v>78.5</v>
      </c>
      <c r="N160" s="74">
        <v>3.14</v>
      </c>
      <c r="O160" s="74">
        <v>9.42</v>
      </c>
      <c r="P160" s="74">
        <v>25.905000000000001</v>
      </c>
      <c r="Q160" s="74">
        <v>40.034999999999997</v>
      </c>
      <c r="R160" s="75"/>
      <c r="S160" s="81">
        <v>78.5</v>
      </c>
      <c r="T160" s="74">
        <v>0.78500000000000003</v>
      </c>
      <c r="U160" s="74">
        <v>2.355</v>
      </c>
      <c r="V160" s="74">
        <v>6.4762500000000003</v>
      </c>
      <c r="W160" s="74">
        <v>10.008749999999999</v>
      </c>
      <c r="X160" s="74">
        <v>58.875</v>
      </c>
      <c r="Y160" s="67"/>
      <c r="Z160" s="81">
        <v>78.5</v>
      </c>
      <c r="AA160" s="67">
        <v>0.34539999999999998</v>
      </c>
      <c r="AB160" s="67">
        <v>1.0440499999999999</v>
      </c>
      <c r="AC160" s="67">
        <v>2.8809499999999999</v>
      </c>
      <c r="AD160" s="67">
        <v>4.4509499999999997</v>
      </c>
      <c r="AE160" s="67">
        <v>26.164049999999996</v>
      </c>
      <c r="AF160" s="67">
        <v>43.614600000000003</v>
      </c>
      <c r="AG160" s="67"/>
      <c r="AH160" s="81">
        <v>78.5</v>
      </c>
      <c r="AI160" s="67">
        <v>8.7222222222222215E-2</v>
      </c>
      <c r="AJ160" s="67">
        <v>0.26166666666666666</v>
      </c>
      <c r="AK160" s="67">
        <v>0.71958333333333324</v>
      </c>
      <c r="AL160" s="67">
        <v>1.1120833333333335</v>
      </c>
      <c r="AM160" s="67">
        <v>6.5416666666666679</v>
      </c>
      <c r="AN160" s="67">
        <v>26.166666666666671</v>
      </c>
      <c r="AO160" s="67">
        <v>43.611111111111114</v>
      </c>
      <c r="AP160" s="67"/>
      <c r="AQ160" s="81">
        <v>78.5</v>
      </c>
      <c r="AR160" s="67">
        <v>4.9062500000000002E-2</v>
      </c>
      <c r="AS160" s="67">
        <v>0.1471875</v>
      </c>
      <c r="AT160" s="67">
        <v>0.40476562500000002</v>
      </c>
      <c r="AU160" s="67">
        <v>0.62554687499999995</v>
      </c>
      <c r="AV160" s="67">
        <v>3.6796875</v>
      </c>
      <c r="AW160" s="67">
        <v>14.71875</v>
      </c>
      <c r="AX160" s="67">
        <v>24.53125</v>
      </c>
      <c r="AY160" s="67">
        <v>34.34375</v>
      </c>
      <c r="AZ160" s="67"/>
      <c r="BA160" s="81">
        <v>78.5</v>
      </c>
      <c r="BB160" s="70">
        <v>3.1400000000000004E-2</v>
      </c>
      <c r="BC160" s="70">
        <v>9.4200000000000006E-2</v>
      </c>
      <c r="BD160" s="70">
        <v>0.25905</v>
      </c>
      <c r="BE160" s="70">
        <v>0.40035000000000004</v>
      </c>
      <c r="BF160" s="70">
        <v>2.355</v>
      </c>
      <c r="BG160" s="70">
        <v>9.42</v>
      </c>
      <c r="BH160" s="70">
        <v>15.7</v>
      </c>
      <c r="BI160" s="70">
        <v>21.98</v>
      </c>
      <c r="BJ160" s="70">
        <v>28.26</v>
      </c>
    </row>
    <row r="161" spans="1:62" x14ac:dyDescent="0.25">
      <c r="A161" s="81">
        <v>79</v>
      </c>
      <c r="B161" s="79">
        <v>79</v>
      </c>
      <c r="C161" s="75"/>
      <c r="D161" s="81">
        <v>79</v>
      </c>
      <c r="E161" s="85">
        <v>19.75</v>
      </c>
      <c r="F161" s="76">
        <v>59.25</v>
      </c>
      <c r="G161" s="75"/>
      <c r="H161" s="81">
        <v>79</v>
      </c>
      <c r="I161" s="77">
        <v>6.4463999999999997</v>
      </c>
      <c r="J161" s="77">
        <v>19.347099999999998</v>
      </c>
      <c r="K161" s="77">
        <v>53.206499999999998</v>
      </c>
      <c r="L161" s="75"/>
      <c r="M161" s="81">
        <v>79</v>
      </c>
      <c r="N161" s="74">
        <v>3.16</v>
      </c>
      <c r="O161" s="74">
        <v>9.48</v>
      </c>
      <c r="P161" s="74">
        <v>26.07</v>
      </c>
      <c r="Q161" s="74">
        <v>40.29</v>
      </c>
      <c r="R161" s="75"/>
      <c r="S161" s="81">
        <v>79</v>
      </c>
      <c r="T161" s="74">
        <v>0.79</v>
      </c>
      <c r="U161" s="74">
        <v>2.37</v>
      </c>
      <c r="V161" s="74">
        <v>6.5175000000000001</v>
      </c>
      <c r="W161" s="74">
        <v>10.0725</v>
      </c>
      <c r="X161" s="74">
        <v>59.25</v>
      </c>
      <c r="Y161" s="67"/>
      <c r="Z161" s="81">
        <v>79</v>
      </c>
      <c r="AA161" s="67">
        <v>0.34759999999999996</v>
      </c>
      <c r="AB161" s="67">
        <v>1.0507</v>
      </c>
      <c r="AC161" s="67">
        <v>2.8993000000000002</v>
      </c>
      <c r="AD161" s="67">
        <v>4.4793000000000003</v>
      </c>
      <c r="AE161" s="67">
        <v>26.330699999999997</v>
      </c>
      <c r="AF161" s="67">
        <v>43.892399999999995</v>
      </c>
      <c r="AG161" s="67"/>
      <c r="AH161" s="81">
        <v>79</v>
      </c>
      <c r="AI161" s="67">
        <v>8.7777777777777774E-2</v>
      </c>
      <c r="AJ161" s="67">
        <v>0.26333333333333331</v>
      </c>
      <c r="AK161" s="67">
        <v>0.72416666666666663</v>
      </c>
      <c r="AL161" s="67">
        <v>1.1191666666666666</v>
      </c>
      <c r="AM161" s="67">
        <v>6.5833333333333339</v>
      </c>
      <c r="AN161" s="67">
        <v>26.333333333333336</v>
      </c>
      <c r="AO161" s="67">
        <v>43.888888888888886</v>
      </c>
      <c r="AP161" s="67"/>
      <c r="AQ161" s="81">
        <v>79</v>
      </c>
      <c r="AR161" s="67">
        <v>4.9375000000000002E-2</v>
      </c>
      <c r="AS161" s="67">
        <v>0.14812500000000001</v>
      </c>
      <c r="AT161" s="67">
        <v>0.40734375</v>
      </c>
      <c r="AU161" s="67">
        <v>0.62953124999999999</v>
      </c>
      <c r="AV161" s="67">
        <v>3.703125</v>
      </c>
      <c r="AW161" s="67">
        <v>14.8125</v>
      </c>
      <c r="AX161" s="67">
        <v>24.6875</v>
      </c>
      <c r="AY161" s="67">
        <v>34.5625</v>
      </c>
      <c r="AZ161" s="67"/>
      <c r="BA161" s="81">
        <v>79</v>
      </c>
      <c r="BB161" s="70">
        <v>3.1600000000000003E-2</v>
      </c>
      <c r="BC161" s="70">
        <v>9.4800000000000009E-2</v>
      </c>
      <c r="BD161" s="70">
        <v>0.26069999999999999</v>
      </c>
      <c r="BE161" s="70">
        <v>0.40289999999999998</v>
      </c>
      <c r="BF161" s="70">
        <v>2.37</v>
      </c>
      <c r="BG161" s="70">
        <v>9.48</v>
      </c>
      <c r="BH161" s="70">
        <v>15.8</v>
      </c>
      <c r="BI161" s="70">
        <v>22.12</v>
      </c>
      <c r="BJ161" s="70">
        <v>28.44</v>
      </c>
    </row>
    <row r="162" spans="1:62" x14ac:dyDescent="0.25">
      <c r="A162" s="81">
        <v>79.5</v>
      </c>
      <c r="B162" s="79">
        <v>79.5</v>
      </c>
      <c r="C162" s="75"/>
      <c r="D162" s="81">
        <v>79.5</v>
      </c>
      <c r="E162" s="85">
        <v>19.875</v>
      </c>
      <c r="F162" s="76">
        <v>59.625</v>
      </c>
      <c r="G162" s="75"/>
      <c r="H162" s="81">
        <v>79.5</v>
      </c>
      <c r="I162" s="77">
        <v>6.4872000000000005</v>
      </c>
      <c r="J162" s="77">
        <v>19.469549999999998</v>
      </c>
      <c r="K162" s="77">
        <v>53.54325</v>
      </c>
      <c r="L162" s="75"/>
      <c r="M162" s="81">
        <v>79.5</v>
      </c>
      <c r="N162" s="74">
        <v>3.18</v>
      </c>
      <c r="O162" s="74">
        <v>9.5399999999999991</v>
      </c>
      <c r="P162" s="74">
        <v>26.234999999999999</v>
      </c>
      <c r="Q162" s="74">
        <v>40.545000000000002</v>
      </c>
      <c r="R162" s="75"/>
      <c r="S162" s="81">
        <v>79.5</v>
      </c>
      <c r="T162" s="74">
        <v>0.79500000000000004</v>
      </c>
      <c r="U162" s="74">
        <v>2.3849999999999998</v>
      </c>
      <c r="V162" s="74">
        <v>6.5587499999999999</v>
      </c>
      <c r="W162" s="74">
        <v>10.13625</v>
      </c>
      <c r="X162" s="74">
        <v>59.625</v>
      </c>
      <c r="Y162" s="67"/>
      <c r="Z162" s="81">
        <v>79.5</v>
      </c>
      <c r="AA162" s="67">
        <v>0.34979999999999994</v>
      </c>
      <c r="AB162" s="67">
        <v>1.05735</v>
      </c>
      <c r="AC162" s="67">
        <v>2.9176500000000001</v>
      </c>
      <c r="AD162" s="67">
        <v>4.5076499999999999</v>
      </c>
      <c r="AE162" s="67">
        <v>26.497349999999997</v>
      </c>
      <c r="AF162" s="67">
        <v>44.170200000000001</v>
      </c>
      <c r="AG162" s="67"/>
      <c r="AH162" s="81">
        <v>79.5</v>
      </c>
      <c r="AI162" s="67">
        <v>8.8333333333333319E-2</v>
      </c>
      <c r="AJ162" s="67">
        <v>0.26500000000000001</v>
      </c>
      <c r="AK162" s="67">
        <v>0.72875000000000001</v>
      </c>
      <c r="AL162" s="67">
        <v>1.12625</v>
      </c>
      <c r="AM162" s="67">
        <v>6.625</v>
      </c>
      <c r="AN162" s="67">
        <v>26.5</v>
      </c>
      <c r="AO162" s="67">
        <v>44.166666666666671</v>
      </c>
      <c r="AP162" s="67"/>
      <c r="AQ162" s="81">
        <v>79.5</v>
      </c>
      <c r="AR162" s="67">
        <v>4.9687500000000002E-2</v>
      </c>
      <c r="AS162" s="67">
        <v>0.14906249999999999</v>
      </c>
      <c r="AT162" s="67">
        <v>0.40992187499999999</v>
      </c>
      <c r="AU162" s="67">
        <v>0.63351562500000003</v>
      </c>
      <c r="AV162" s="67">
        <v>3.7265625</v>
      </c>
      <c r="AW162" s="67">
        <v>14.90625</v>
      </c>
      <c r="AX162" s="67">
        <v>24.84375</v>
      </c>
      <c r="AY162" s="67">
        <v>34.78125</v>
      </c>
      <c r="AZ162" s="67"/>
      <c r="BA162" s="81">
        <v>79.5</v>
      </c>
      <c r="BB162" s="70">
        <v>3.1800000000000002E-2</v>
      </c>
      <c r="BC162" s="70">
        <v>9.5399999999999985E-2</v>
      </c>
      <c r="BD162" s="70">
        <v>0.26235000000000003</v>
      </c>
      <c r="BE162" s="70">
        <v>0.40545000000000003</v>
      </c>
      <c r="BF162" s="70">
        <v>2.3849999999999998</v>
      </c>
      <c r="BG162" s="70">
        <v>9.5399999999999991</v>
      </c>
      <c r="BH162" s="70">
        <v>15.9</v>
      </c>
      <c r="BI162" s="70">
        <v>22.26</v>
      </c>
      <c r="BJ162" s="70">
        <v>28.62</v>
      </c>
    </row>
    <row r="163" spans="1:62" x14ac:dyDescent="0.25">
      <c r="A163" s="81">
        <v>80</v>
      </c>
      <c r="B163" s="79">
        <v>80</v>
      </c>
      <c r="C163" s="75"/>
      <c r="D163" s="81">
        <v>80</v>
      </c>
      <c r="E163" s="85">
        <v>20</v>
      </c>
      <c r="F163" s="76">
        <v>60</v>
      </c>
      <c r="G163" s="75"/>
      <c r="H163" s="81">
        <v>80</v>
      </c>
      <c r="I163" s="77">
        <v>6.5279999999999996</v>
      </c>
      <c r="J163" s="77">
        <v>19.591999999999999</v>
      </c>
      <c r="K163" s="77">
        <v>53.88</v>
      </c>
      <c r="L163" s="75"/>
      <c r="M163" s="81">
        <v>80</v>
      </c>
      <c r="N163" s="74">
        <v>3.2</v>
      </c>
      <c r="O163" s="74">
        <v>9.6</v>
      </c>
      <c r="P163" s="74">
        <v>26.4</v>
      </c>
      <c r="Q163" s="74">
        <v>40.799999999999997</v>
      </c>
      <c r="R163" s="75"/>
      <c r="S163" s="81">
        <v>80</v>
      </c>
      <c r="T163" s="74">
        <v>0.8</v>
      </c>
      <c r="U163" s="74">
        <v>2.4</v>
      </c>
      <c r="V163" s="74">
        <v>6.6</v>
      </c>
      <c r="W163" s="74">
        <v>10.199999999999999</v>
      </c>
      <c r="X163" s="74">
        <v>60</v>
      </c>
      <c r="Y163" s="67"/>
      <c r="Z163" s="81">
        <v>80</v>
      </c>
      <c r="AA163" s="67">
        <v>0.35200000000000004</v>
      </c>
      <c r="AB163" s="67">
        <v>1.0640000000000001</v>
      </c>
      <c r="AC163" s="67">
        <v>2.9360000000000004</v>
      </c>
      <c r="AD163" s="67">
        <v>4.5360000000000005</v>
      </c>
      <c r="AE163" s="67">
        <v>26.663999999999998</v>
      </c>
      <c r="AF163" s="67">
        <v>44.448</v>
      </c>
      <c r="AG163" s="67"/>
      <c r="AH163" s="81">
        <v>80</v>
      </c>
      <c r="AI163" s="67">
        <v>8.8888888888888892E-2</v>
      </c>
      <c r="AJ163" s="67">
        <v>0.26666666666666666</v>
      </c>
      <c r="AK163" s="67">
        <v>0.73333333333333328</v>
      </c>
      <c r="AL163" s="67">
        <v>1.1333333333333335</v>
      </c>
      <c r="AM163" s="67">
        <v>6.6666666666666679</v>
      </c>
      <c r="AN163" s="67">
        <v>26.666666666666671</v>
      </c>
      <c r="AO163" s="67">
        <v>44.444444444444443</v>
      </c>
      <c r="AP163" s="67"/>
      <c r="AQ163" s="81">
        <v>80</v>
      </c>
      <c r="AR163" s="67">
        <v>0.05</v>
      </c>
      <c r="AS163" s="67">
        <v>0.15</v>
      </c>
      <c r="AT163" s="67">
        <v>0.41249999999999998</v>
      </c>
      <c r="AU163" s="67">
        <v>0.63749999999999996</v>
      </c>
      <c r="AV163" s="67">
        <v>3.75</v>
      </c>
      <c r="AW163" s="67">
        <v>15</v>
      </c>
      <c r="AX163" s="67">
        <v>25</v>
      </c>
      <c r="AY163" s="67">
        <v>35</v>
      </c>
      <c r="AZ163" s="67"/>
      <c r="BA163" s="81">
        <v>80</v>
      </c>
      <c r="BB163" s="70">
        <v>3.2000000000000001E-2</v>
      </c>
      <c r="BC163" s="70">
        <v>9.6000000000000002E-2</v>
      </c>
      <c r="BD163" s="70">
        <v>0.26400000000000001</v>
      </c>
      <c r="BE163" s="70">
        <v>0.40799999999999997</v>
      </c>
      <c r="BF163" s="70">
        <v>2.4</v>
      </c>
      <c r="BG163" s="70">
        <v>9.6</v>
      </c>
      <c r="BH163" s="70">
        <v>16</v>
      </c>
      <c r="BI163" s="70">
        <v>22.4</v>
      </c>
      <c r="BJ163" s="70">
        <v>28.8</v>
      </c>
    </row>
    <row r="164" spans="1:62" x14ac:dyDescent="0.25">
      <c r="A164" s="81">
        <v>80.5</v>
      </c>
      <c r="B164" s="79">
        <v>80.5</v>
      </c>
      <c r="C164" s="75"/>
      <c r="D164" s="81">
        <v>80.5</v>
      </c>
      <c r="E164" s="85">
        <v>20.125</v>
      </c>
      <c r="F164" s="76">
        <v>60.375</v>
      </c>
      <c r="G164" s="75"/>
      <c r="H164" s="81">
        <v>80.5</v>
      </c>
      <c r="I164" s="77">
        <v>6.5687999999999995</v>
      </c>
      <c r="J164" s="77">
        <v>19.714449999999999</v>
      </c>
      <c r="K164" s="77">
        <v>54.21674999999999</v>
      </c>
      <c r="L164" s="75"/>
      <c r="M164" s="81">
        <v>80.5</v>
      </c>
      <c r="N164" s="74">
        <v>3.22</v>
      </c>
      <c r="O164" s="74">
        <v>9.66</v>
      </c>
      <c r="P164" s="74">
        <v>26.565000000000001</v>
      </c>
      <c r="Q164" s="74">
        <v>41.055</v>
      </c>
      <c r="R164" s="75"/>
      <c r="S164" s="81">
        <v>80.5</v>
      </c>
      <c r="T164" s="74">
        <v>0.80500000000000005</v>
      </c>
      <c r="U164" s="74">
        <v>2.415</v>
      </c>
      <c r="V164" s="74">
        <v>6.6412500000000003</v>
      </c>
      <c r="W164" s="74">
        <v>10.26375</v>
      </c>
      <c r="X164" s="74">
        <v>60.375</v>
      </c>
      <c r="Y164" s="67"/>
      <c r="Z164" s="81">
        <v>80.5</v>
      </c>
      <c r="AA164" s="67">
        <v>0.35420000000000001</v>
      </c>
      <c r="AB164" s="67">
        <v>1.0706500000000001</v>
      </c>
      <c r="AC164" s="67">
        <v>2.9543499999999998</v>
      </c>
      <c r="AD164" s="67">
        <v>4.5643500000000001</v>
      </c>
      <c r="AE164" s="67">
        <v>26.830650000000002</v>
      </c>
      <c r="AF164" s="67">
        <v>44.7258</v>
      </c>
      <c r="AG164" s="67"/>
      <c r="AH164" s="81">
        <v>80.5</v>
      </c>
      <c r="AI164" s="67">
        <v>8.9444444444444451E-2</v>
      </c>
      <c r="AJ164" s="67">
        <v>0.26833333333333331</v>
      </c>
      <c r="AK164" s="67">
        <v>0.73791666666666655</v>
      </c>
      <c r="AL164" s="67">
        <v>1.1404166666666666</v>
      </c>
      <c r="AM164" s="67">
        <v>6.7083333333333339</v>
      </c>
      <c r="AN164" s="67">
        <v>26.833333333333336</v>
      </c>
      <c r="AO164" s="67">
        <v>44.722222222222229</v>
      </c>
      <c r="AP164" s="67"/>
      <c r="AQ164" s="81">
        <v>80.5</v>
      </c>
      <c r="AR164" s="67">
        <v>5.0312500000000003E-2</v>
      </c>
      <c r="AS164" s="67">
        <v>0.1509375</v>
      </c>
      <c r="AT164" s="67">
        <v>0.41507812500000002</v>
      </c>
      <c r="AU164" s="67">
        <v>0.641484375</v>
      </c>
      <c r="AV164" s="67">
        <v>3.7734375</v>
      </c>
      <c r="AW164" s="67">
        <v>15.09375</v>
      </c>
      <c r="AX164" s="67">
        <v>25.15625</v>
      </c>
      <c r="AY164" s="67">
        <v>35.21875</v>
      </c>
      <c r="AZ164" s="67"/>
      <c r="BA164" s="81">
        <v>80.5</v>
      </c>
      <c r="BB164" s="70">
        <v>3.2199999999999999E-2</v>
      </c>
      <c r="BC164" s="70">
        <v>9.6600000000000005E-2</v>
      </c>
      <c r="BD164" s="70">
        <v>0.26565</v>
      </c>
      <c r="BE164" s="70">
        <v>0.41054999999999997</v>
      </c>
      <c r="BF164" s="70">
        <v>2.415</v>
      </c>
      <c r="BG164" s="70">
        <v>9.66</v>
      </c>
      <c r="BH164" s="70">
        <v>16.100000000000001</v>
      </c>
      <c r="BI164" s="70">
        <v>22.54</v>
      </c>
      <c r="BJ164" s="70">
        <v>28.98</v>
      </c>
    </row>
    <row r="165" spans="1:62" x14ac:dyDescent="0.25">
      <c r="A165" s="81">
        <v>81</v>
      </c>
      <c r="B165" s="79">
        <v>81</v>
      </c>
      <c r="C165" s="75"/>
      <c r="D165" s="81">
        <v>81</v>
      </c>
      <c r="E165" s="85">
        <v>20.25</v>
      </c>
      <c r="F165" s="76">
        <v>60.75</v>
      </c>
      <c r="G165" s="75"/>
      <c r="H165" s="81">
        <v>81</v>
      </c>
      <c r="I165" s="77">
        <v>6.6096000000000004</v>
      </c>
      <c r="J165" s="77">
        <v>19.8369</v>
      </c>
      <c r="K165" s="77">
        <v>54.553499999999993</v>
      </c>
      <c r="L165" s="75"/>
      <c r="M165" s="81">
        <v>81</v>
      </c>
      <c r="N165" s="74">
        <v>3.24</v>
      </c>
      <c r="O165" s="74">
        <v>9.7200000000000006</v>
      </c>
      <c r="P165" s="74">
        <v>26.73</v>
      </c>
      <c r="Q165" s="74">
        <v>41.31</v>
      </c>
      <c r="R165" s="75"/>
      <c r="S165" s="81">
        <v>81</v>
      </c>
      <c r="T165" s="74">
        <v>0.81</v>
      </c>
      <c r="U165" s="74">
        <v>2.4300000000000002</v>
      </c>
      <c r="V165" s="74">
        <v>6.6825000000000001</v>
      </c>
      <c r="W165" s="74">
        <v>10.327500000000001</v>
      </c>
      <c r="X165" s="74">
        <v>60.75</v>
      </c>
      <c r="Y165" s="67"/>
      <c r="Z165" s="81">
        <v>81</v>
      </c>
      <c r="AA165" s="67">
        <v>0.35639999999999999</v>
      </c>
      <c r="AB165" s="67">
        <v>1.0773000000000001</v>
      </c>
      <c r="AC165" s="67">
        <v>2.9726999999999997</v>
      </c>
      <c r="AD165" s="67">
        <v>4.5926999999999998</v>
      </c>
      <c r="AE165" s="67">
        <v>26.997299999999999</v>
      </c>
      <c r="AF165" s="67">
        <v>45.003600000000006</v>
      </c>
      <c r="AG165" s="67"/>
      <c r="AH165" s="81">
        <v>81</v>
      </c>
      <c r="AI165" s="67">
        <v>0.09</v>
      </c>
      <c r="AJ165" s="67">
        <v>0.27</v>
      </c>
      <c r="AK165" s="67">
        <v>0.74250000000000005</v>
      </c>
      <c r="AL165" s="67">
        <v>1.1475</v>
      </c>
      <c r="AM165" s="67">
        <v>6.75</v>
      </c>
      <c r="AN165" s="67">
        <v>27</v>
      </c>
      <c r="AO165" s="67">
        <v>45</v>
      </c>
      <c r="AP165" s="67"/>
      <c r="AQ165" s="81">
        <v>81</v>
      </c>
      <c r="AR165" s="67">
        <v>5.0625000000000003E-2</v>
      </c>
      <c r="AS165" s="67">
        <v>0.15187500000000001</v>
      </c>
      <c r="AT165" s="67">
        <v>0.41765625000000001</v>
      </c>
      <c r="AU165" s="67">
        <v>0.64546875000000004</v>
      </c>
      <c r="AV165" s="67">
        <v>3.796875</v>
      </c>
      <c r="AW165" s="67">
        <v>15.1875</v>
      </c>
      <c r="AX165" s="67">
        <v>25.3125</v>
      </c>
      <c r="AY165" s="67">
        <v>35.4375</v>
      </c>
      <c r="AZ165" s="67"/>
      <c r="BA165" s="81">
        <v>81</v>
      </c>
      <c r="BB165" s="70">
        <v>3.2400000000000005E-2</v>
      </c>
      <c r="BC165" s="70">
        <v>9.7199999999999995E-2</v>
      </c>
      <c r="BD165" s="70">
        <v>0.26729999999999998</v>
      </c>
      <c r="BE165" s="70">
        <v>0.41310000000000002</v>
      </c>
      <c r="BF165" s="70">
        <v>2.4300000000000002</v>
      </c>
      <c r="BG165" s="70">
        <v>9.7200000000000006</v>
      </c>
      <c r="BH165" s="70">
        <v>16.2</v>
      </c>
      <c r="BI165" s="70">
        <v>22.68</v>
      </c>
      <c r="BJ165" s="70">
        <v>29.16</v>
      </c>
    </row>
    <row r="166" spans="1:62" x14ac:dyDescent="0.25">
      <c r="A166" s="81">
        <v>81.5</v>
      </c>
      <c r="B166" s="79">
        <v>81.5</v>
      </c>
      <c r="C166" s="75"/>
      <c r="D166" s="81">
        <v>81.5</v>
      </c>
      <c r="E166" s="85">
        <v>20.375</v>
      </c>
      <c r="F166" s="76">
        <v>61.125</v>
      </c>
      <c r="G166" s="75"/>
      <c r="H166" s="81">
        <v>81.5</v>
      </c>
      <c r="I166" s="77">
        <v>6.6503999999999994</v>
      </c>
      <c r="J166" s="77">
        <v>19.959350000000001</v>
      </c>
      <c r="K166" s="77">
        <v>54.890249999999995</v>
      </c>
      <c r="L166" s="75"/>
      <c r="M166" s="81">
        <v>81.5</v>
      </c>
      <c r="N166" s="74">
        <v>3.26</v>
      </c>
      <c r="O166" s="74">
        <v>9.7799999999999994</v>
      </c>
      <c r="P166" s="74">
        <v>26.895</v>
      </c>
      <c r="Q166" s="74">
        <v>41.564999999999998</v>
      </c>
      <c r="R166" s="75"/>
      <c r="S166" s="81">
        <v>81.5</v>
      </c>
      <c r="T166" s="74">
        <v>0.81499999999999995</v>
      </c>
      <c r="U166" s="74">
        <v>2.4449999999999998</v>
      </c>
      <c r="V166" s="74">
        <v>6.7237499999999999</v>
      </c>
      <c r="W166" s="74">
        <v>10.391249999999999</v>
      </c>
      <c r="X166" s="74">
        <v>61.125</v>
      </c>
      <c r="Y166" s="67"/>
      <c r="Z166" s="81">
        <v>81.5</v>
      </c>
      <c r="AA166" s="67">
        <v>0.35859999999999997</v>
      </c>
      <c r="AB166" s="67">
        <v>1.0839500000000002</v>
      </c>
      <c r="AC166" s="67">
        <v>2.99105</v>
      </c>
      <c r="AD166" s="67">
        <v>4.6210500000000003</v>
      </c>
      <c r="AE166" s="67">
        <v>27.16395</v>
      </c>
      <c r="AF166" s="67">
        <v>45.281400000000005</v>
      </c>
      <c r="AG166" s="67"/>
      <c r="AH166" s="81">
        <v>81.5</v>
      </c>
      <c r="AI166" s="67">
        <v>9.0555555555555556E-2</v>
      </c>
      <c r="AJ166" s="67">
        <v>0.27166666666666667</v>
      </c>
      <c r="AK166" s="67">
        <v>0.74708333333333332</v>
      </c>
      <c r="AL166" s="67">
        <v>1.1545833333333335</v>
      </c>
      <c r="AM166" s="67">
        <v>6.7916666666666679</v>
      </c>
      <c r="AN166" s="67">
        <v>27.166666666666671</v>
      </c>
      <c r="AO166" s="67">
        <v>45.277777777777786</v>
      </c>
      <c r="AP166" s="67"/>
      <c r="AQ166" s="81">
        <v>81.5</v>
      </c>
      <c r="AR166" s="67">
        <v>5.0937499999999997E-2</v>
      </c>
      <c r="AS166" s="67">
        <v>0.15281249999999999</v>
      </c>
      <c r="AT166" s="67">
        <v>0.42023437499999999</v>
      </c>
      <c r="AU166" s="67">
        <v>0.64945312499999996</v>
      </c>
      <c r="AV166" s="67">
        <v>3.8203125</v>
      </c>
      <c r="AW166" s="67">
        <v>15.28125</v>
      </c>
      <c r="AX166" s="67">
        <v>25.46875</v>
      </c>
      <c r="AY166" s="67">
        <v>35.65625</v>
      </c>
      <c r="AZ166" s="67"/>
      <c r="BA166" s="81">
        <v>81.5</v>
      </c>
      <c r="BB166" s="70">
        <v>3.2600000000000004E-2</v>
      </c>
      <c r="BC166" s="70">
        <v>9.7799999999999998E-2</v>
      </c>
      <c r="BD166" s="70">
        <v>0.26895000000000002</v>
      </c>
      <c r="BE166" s="70">
        <v>0.41564999999999996</v>
      </c>
      <c r="BF166" s="70">
        <v>2.4449999999999998</v>
      </c>
      <c r="BG166" s="70">
        <v>9.7799999999999994</v>
      </c>
      <c r="BH166" s="70">
        <v>16.3</v>
      </c>
      <c r="BI166" s="70">
        <v>22.82</v>
      </c>
      <c r="BJ166" s="70">
        <v>29.34</v>
      </c>
    </row>
    <row r="167" spans="1:62" x14ac:dyDescent="0.25">
      <c r="A167" s="81">
        <v>82</v>
      </c>
      <c r="B167" s="79">
        <v>82</v>
      </c>
      <c r="C167" s="75"/>
      <c r="D167" s="81">
        <v>82</v>
      </c>
      <c r="E167" s="85">
        <v>20.5</v>
      </c>
      <c r="F167" s="76">
        <v>61.5</v>
      </c>
      <c r="G167" s="75"/>
      <c r="H167" s="81">
        <v>82</v>
      </c>
      <c r="I167" s="77">
        <v>6.6912000000000003</v>
      </c>
      <c r="J167" s="77">
        <v>20.081799999999998</v>
      </c>
      <c r="K167" s="77">
        <v>55.226999999999997</v>
      </c>
      <c r="L167" s="75"/>
      <c r="M167" s="81">
        <v>82</v>
      </c>
      <c r="N167" s="74">
        <v>3.28</v>
      </c>
      <c r="O167" s="74">
        <v>9.84</v>
      </c>
      <c r="P167" s="74">
        <v>27.06</v>
      </c>
      <c r="Q167" s="74">
        <v>41.82</v>
      </c>
      <c r="R167" s="75"/>
      <c r="S167" s="81">
        <v>82</v>
      </c>
      <c r="T167" s="74">
        <v>0.82</v>
      </c>
      <c r="U167" s="74">
        <v>2.46</v>
      </c>
      <c r="V167" s="74">
        <v>6.7649999999999997</v>
      </c>
      <c r="W167" s="74">
        <v>10.455</v>
      </c>
      <c r="X167" s="74">
        <v>61.5</v>
      </c>
      <c r="Y167" s="67"/>
      <c r="Z167" s="81">
        <v>82</v>
      </c>
      <c r="AA167" s="67">
        <v>0.36080000000000001</v>
      </c>
      <c r="AB167" s="67">
        <v>1.0906</v>
      </c>
      <c r="AC167" s="67">
        <v>3.0093999999999999</v>
      </c>
      <c r="AD167" s="67">
        <v>4.6494</v>
      </c>
      <c r="AE167" s="67">
        <v>27.3306</v>
      </c>
      <c r="AF167" s="67">
        <v>45.559200000000004</v>
      </c>
      <c r="AG167" s="67"/>
      <c r="AH167" s="81">
        <v>82</v>
      </c>
      <c r="AI167" s="67">
        <v>9.1111111111111101E-2</v>
      </c>
      <c r="AJ167" s="67">
        <v>0.27333333333333332</v>
      </c>
      <c r="AK167" s="67">
        <v>0.75166666666666659</v>
      </c>
      <c r="AL167" s="67">
        <v>1.1616666666666666</v>
      </c>
      <c r="AM167" s="67">
        <v>6.8333333333333339</v>
      </c>
      <c r="AN167" s="67">
        <v>27.333333333333336</v>
      </c>
      <c r="AO167" s="67">
        <v>45.555555555555557</v>
      </c>
      <c r="AP167" s="67"/>
      <c r="AQ167" s="81">
        <v>82</v>
      </c>
      <c r="AR167" s="67">
        <v>5.1249999999999997E-2</v>
      </c>
      <c r="AS167" s="67">
        <v>0.15375</v>
      </c>
      <c r="AT167" s="67">
        <v>0.42281249999999998</v>
      </c>
      <c r="AU167" s="67">
        <v>0.6534375</v>
      </c>
      <c r="AV167" s="67">
        <v>3.84375</v>
      </c>
      <c r="AW167" s="67">
        <v>15.375</v>
      </c>
      <c r="AX167" s="67">
        <v>25.625</v>
      </c>
      <c r="AY167" s="67">
        <v>35.875</v>
      </c>
      <c r="AZ167" s="67"/>
      <c r="BA167" s="81">
        <v>82</v>
      </c>
      <c r="BB167" s="70">
        <v>3.2800000000000003E-2</v>
      </c>
      <c r="BC167" s="70">
        <v>9.8400000000000001E-2</v>
      </c>
      <c r="BD167" s="70">
        <v>0.27060000000000001</v>
      </c>
      <c r="BE167" s="70">
        <v>0.41820000000000002</v>
      </c>
      <c r="BF167" s="70">
        <v>2.46</v>
      </c>
      <c r="BG167" s="70">
        <v>9.84</v>
      </c>
      <c r="BH167" s="70">
        <v>16.399999999999999</v>
      </c>
      <c r="BI167" s="70">
        <v>22.96</v>
      </c>
      <c r="BJ167" s="70">
        <v>29.52</v>
      </c>
    </row>
    <row r="168" spans="1:62" x14ac:dyDescent="0.25">
      <c r="A168" s="81">
        <v>82.5</v>
      </c>
      <c r="B168" s="79">
        <v>82.5</v>
      </c>
      <c r="C168" s="75"/>
      <c r="D168" s="81">
        <v>82.5</v>
      </c>
      <c r="E168" s="85">
        <v>20.625</v>
      </c>
      <c r="F168" s="76">
        <v>61.875</v>
      </c>
      <c r="G168" s="75"/>
      <c r="H168" s="81">
        <v>82.5</v>
      </c>
      <c r="I168" s="77">
        <v>6.7320000000000002</v>
      </c>
      <c r="J168" s="77">
        <v>20.204249999999998</v>
      </c>
      <c r="K168" s="77">
        <v>55.563749999999992</v>
      </c>
      <c r="L168" s="75"/>
      <c r="M168" s="81">
        <v>82.5</v>
      </c>
      <c r="N168" s="74">
        <v>3.3</v>
      </c>
      <c r="O168" s="74">
        <v>9.9</v>
      </c>
      <c r="P168" s="74">
        <v>27.225000000000001</v>
      </c>
      <c r="Q168" s="74">
        <v>42.075000000000003</v>
      </c>
      <c r="R168" s="75"/>
      <c r="S168" s="81">
        <v>82.5</v>
      </c>
      <c r="T168" s="74">
        <v>0.82499999999999996</v>
      </c>
      <c r="U168" s="74">
        <v>2.4750000000000001</v>
      </c>
      <c r="V168" s="74">
        <v>6.8062500000000004</v>
      </c>
      <c r="W168" s="74">
        <v>10.518750000000001</v>
      </c>
      <c r="X168" s="74">
        <v>61.875</v>
      </c>
      <c r="Y168" s="67"/>
      <c r="Z168" s="81">
        <v>82.5</v>
      </c>
      <c r="AA168" s="67">
        <v>0.36299999999999999</v>
      </c>
      <c r="AB168" s="67">
        <v>1.0972500000000001</v>
      </c>
      <c r="AC168" s="67">
        <v>3.0277499999999997</v>
      </c>
      <c r="AD168" s="67">
        <v>4.6777499999999996</v>
      </c>
      <c r="AE168" s="67">
        <v>27.497249999999998</v>
      </c>
      <c r="AF168" s="67">
        <v>45.836999999999996</v>
      </c>
      <c r="AG168" s="67"/>
      <c r="AH168" s="81">
        <v>82.5</v>
      </c>
      <c r="AI168" s="67">
        <v>9.166666666666666E-2</v>
      </c>
      <c r="AJ168" s="67">
        <v>0.27500000000000002</v>
      </c>
      <c r="AK168" s="67">
        <v>0.75624999999999998</v>
      </c>
      <c r="AL168" s="67">
        <v>1.16875</v>
      </c>
      <c r="AM168" s="67">
        <v>6.875</v>
      </c>
      <c r="AN168" s="67">
        <v>27.5</v>
      </c>
      <c r="AO168" s="67">
        <v>45.833333333333329</v>
      </c>
      <c r="AP168" s="67"/>
      <c r="AQ168" s="81">
        <v>82.5</v>
      </c>
      <c r="AR168" s="67">
        <v>5.1562499999999997E-2</v>
      </c>
      <c r="AS168" s="67">
        <v>0.15468750000000001</v>
      </c>
      <c r="AT168" s="67">
        <v>0.42539062500000002</v>
      </c>
      <c r="AU168" s="67">
        <v>0.65742187500000004</v>
      </c>
      <c r="AV168" s="67">
        <v>3.8671875</v>
      </c>
      <c r="AW168" s="67">
        <v>15.46875</v>
      </c>
      <c r="AX168" s="67">
        <v>25.78125</v>
      </c>
      <c r="AY168" s="67">
        <v>36.09375</v>
      </c>
      <c r="AZ168" s="67"/>
      <c r="BA168" s="81">
        <v>82.5</v>
      </c>
      <c r="BB168" s="70">
        <v>3.3000000000000002E-2</v>
      </c>
      <c r="BC168" s="70">
        <v>9.9000000000000005E-2</v>
      </c>
      <c r="BD168" s="70">
        <v>0.27224999999999999</v>
      </c>
      <c r="BE168" s="70">
        <v>0.42075000000000001</v>
      </c>
      <c r="BF168" s="70">
        <v>2.4750000000000001</v>
      </c>
      <c r="BG168" s="70">
        <v>9.9</v>
      </c>
      <c r="BH168" s="70">
        <v>16.5</v>
      </c>
      <c r="BI168" s="70">
        <v>23.1</v>
      </c>
      <c r="BJ168" s="70">
        <v>29.7</v>
      </c>
    </row>
    <row r="169" spans="1:62" x14ac:dyDescent="0.25">
      <c r="A169" s="81">
        <v>83</v>
      </c>
      <c r="B169" s="79">
        <v>83</v>
      </c>
      <c r="C169" s="75"/>
      <c r="D169" s="81">
        <v>83</v>
      </c>
      <c r="E169" s="85">
        <v>20.75</v>
      </c>
      <c r="F169" s="76">
        <v>62.25</v>
      </c>
      <c r="G169" s="75"/>
      <c r="H169" s="81">
        <v>83</v>
      </c>
      <c r="I169" s="77">
        <v>6.7728000000000002</v>
      </c>
      <c r="J169" s="77">
        <v>20.326699999999999</v>
      </c>
      <c r="K169" s="77">
        <v>55.900499999999994</v>
      </c>
      <c r="L169" s="75"/>
      <c r="M169" s="81">
        <v>83</v>
      </c>
      <c r="N169" s="74">
        <v>3.32</v>
      </c>
      <c r="O169" s="74">
        <v>9.9600000000000009</v>
      </c>
      <c r="P169" s="74">
        <v>27.39</v>
      </c>
      <c r="Q169" s="74">
        <v>42.33</v>
      </c>
      <c r="R169" s="75"/>
      <c r="S169" s="81">
        <v>83</v>
      </c>
      <c r="T169" s="74">
        <v>0.83</v>
      </c>
      <c r="U169" s="74">
        <v>2.4900000000000002</v>
      </c>
      <c r="V169" s="74">
        <v>6.8475000000000001</v>
      </c>
      <c r="W169" s="74">
        <v>10.5825</v>
      </c>
      <c r="X169" s="74">
        <v>62.25</v>
      </c>
      <c r="Y169" s="67"/>
      <c r="Z169" s="81">
        <v>83</v>
      </c>
      <c r="AA169" s="67">
        <v>0.36520000000000002</v>
      </c>
      <c r="AB169" s="67">
        <v>1.1039000000000001</v>
      </c>
      <c r="AC169" s="67">
        <v>3.0461</v>
      </c>
      <c r="AD169" s="67">
        <v>4.7061000000000002</v>
      </c>
      <c r="AE169" s="67">
        <v>27.663899999999998</v>
      </c>
      <c r="AF169" s="67">
        <v>46.114800000000002</v>
      </c>
      <c r="AG169" s="67"/>
      <c r="AH169" s="81">
        <v>83</v>
      </c>
      <c r="AI169" s="67">
        <v>9.2222222222222219E-2</v>
      </c>
      <c r="AJ169" s="67">
        <v>0.27666666666666662</v>
      </c>
      <c r="AK169" s="67">
        <v>0.76083333333333325</v>
      </c>
      <c r="AL169" s="67">
        <v>1.1758333333333335</v>
      </c>
      <c r="AM169" s="67">
        <v>6.9166666666666679</v>
      </c>
      <c r="AN169" s="67">
        <v>27.666666666666671</v>
      </c>
      <c r="AO169" s="67">
        <v>46.111111111111114</v>
      </c>
      <c r="AP169" s="67"/>
      <c r="AQ169" s="81">
        <v>83</v>
      </c>
      <c r="AR169" s="67">
        <v>5.1874999999999998E-2</v>
      </c>
      <c r="AS169" s="67">
        <v>0.15562500000000001</v>
      </c>
      <c r="AT169" s="67">
        <v>0.42796875000000001</v>
      </c>
      <c r="AU169" s="67">
        <v>0.66140624999999997</v>
      </c>
      <c r="AV169" s="67">
        <v>3.890625</v>
      </c>
      <c r="AW169" s="67">
        <v>15.5625</v>
      </c>
      <c r="AX169" s="67">
        <v>25.9375</v>
      </c>
      <c r="AY169" s="67">
        <v>36.3125</v>
      </c>
      <c r="AZ169" s="67"/>
      <c r="BA169" s="81">
        <v>83</v>
      </c>
      <c r="BB169" s="70">
        <v>3.32E-2</v>
      </c>
      <c r="BC169" s="70">
        <v>9.9599999999999994E-2</v>
      </c>
      <c r="BD169" s="70">
        <v>0.27390000000000003</v>
      </c>
      <c r="BE169" s="70">
        <v>0.42330000000000001</v>
      </c>
      <c r="BF169" s="70">
        <v>2.4900000000000002</v>
      </c>
      <c r="BG169" s="70">
        <v>9.9600000000000009</v>
      </c>
      <c r="BH169" s="70">
        <v>16.600000000000001</v>
      </c>
      <c r="BI169" s="70">
        <v>23.24</v>
      </c>
      <c r="BJ169" s="70">
        <v>29.88</v>
      </c>
    </row>
    <row r="170" spans="1:62" x14ac:dyDescent="0.25">
      <c r="A170" s="81">
        <v>83.5</v>
      </c>
      <c r="B170" s="79">
        <v>83.5</v>
      </c>
      <c r="C170" s="75"/>
      <c r="D170" s="81">
        <v>83.5</v>
      </c>
      <c r="E170" s="85">
        <v>20.875</v>
      </c>
      <c r="F170" s="76">
        <v>62.625</v>
      </c>
      <c r="G170" s="75"/>
      <c r="H170" s="81">
        <v>83.5</v>
      </c>
      <c r="I170" s="77">
        <v>6.8136000000000001</v>
      </c>
      <c r="J170" s="77">
        <v>20.449149999999999</v>
      </c>
      <c r="K170" s="77">
        <v>56.237249999999996</v>
      </c>
      <c r="L170" s="75"/>
      <c r="M170" s="81">
        <v>83.5</v>
      </c>
      <c r="N170" s="74">
        <v>3.34</v>
      </c>
      <c r="O170" s="74">
        <v>10.02</v>
      </c>
      <c r="P170" s="74">
        <v>27.555</v>
      </c>
      <c r="Q170" s="74">
        <v>42.585000000000001</v>
      </c>
      <c r="R170" s="75"/>
      <c r="S170" s="81">
        <v>83.5</v>
      </c>
      <c r="T170" s="74">
        <v>0.83499999999999996</v>
      </c>
      <c r="U170" s="74">
        <v>2.5049999999999999</v>
      </c>
      <c r="V170" s="74">
        <v>6.8887499999999999</v>
      </c>
      <c r="W170" s="74">
        <v>10.64625</v>
      </c>
      <c r="X170" s="74">
        <v>62.625</v>
      </c>
      <c r="Y170" s="67"/>
      <c r="Z170" s="81">
        <v>83.5</v>
      </c>
      <c r="AA170" s="67">
        <v>0.3674</v>
      </c>
      <c r="AB170" s="67">
        <v>1.1105500000000001</v>
      </c>
      <c r="AC170" s="67">
        <v>3.0644499999999999</v>
      </c>
      <c r="AD170" s="67">
        <v>4.7344499999999998</v>
      </c>
      <c r="AE170" s="67">
        <v>27.830549999999999</v>
      </c>
      <c r="AF170" s="67">
        <v>46.392600000000002</v>
      </c>
      <c r="AG170" s="67"/>
      <c r="AH170" s="81">
        <v>83.5</v>
      </c>
      <c r="AI170" s="67">
        <v>9.2777777777777765E-2</v>
      </c>
      <c r="AJ170" s="67">
        <v>0.27833333333333332</v>
      </c>
      <c r="AK170" s="67">
        <v>0.76541666666666652</v>
      </c>
      <c r="AL170" s="67">
        <v>1.1829166666666666</v>
      </c>
      <c r="AM170" s="67">
        <v>6.9583333333333339</v>
      </c>
      <c r="AN170" s="67">
        <v>27.833333333333336</v>
      </c>
      <c r="AO170" s="67">
        <v>46.388888888888886</v>
      </c>
      <c r="AP170" s="67"/>
      <c r="AQ170" s="81">
        <v>83.5</v>
      </c>
      <c r="AR170" s="67">
        <v>5.2187499999999998E-2</v>
      </c>
      <c r="AS170" s="67">
        <v>0.15656249999999999</v>
      </c>
      <c r="AT170" s="67">
        <v>0.430546875</v>
      </c>
      <c r="AU170" s="67">
        <v>0.66539062500000001</v>
      </c>
      <c r="AV170" s="67">
        <v>3.9140625</v>
      </c>
      <c r="AW170" s="67">
        <v>15.65625</v>
      </c>
      <c r="AX170" s="67">
        <v>26.09375</v>
      </c>
      <c r="AY170" s="67">
        <v>36.53125</v>
      </c>
      <c r="AZ170" s="67"/>
      <c r="BA170" s="81">
        <v>83.5</v>
      </c>
      <c r="BB170" s="70">
        <v>3.3399999999999999E-2</v>
      </c>
      <c r="BC170" s="70">
        <v>0.1002</v>
      </c>
      <c r="BD170" s="70">
        <v>0.27555000000000002</v>
      </c>
      <c r="BE170" s="70">
        <v>0.42585000000000001</v>
      </c>
      <c r="BF170" s="70">
        <v>2.5049999999999999</v>
      </c>
      <c r="BG170" s="70">
        <v>10.02</v>
      </c>
      <c r="BH170" s="70">
        <v>16.7</v>
      </c>
      <c r="BI170" s="70">
        <v>23.38</v>
      </c>
      <c r="BJ170" s="70">
        <v>30.06</v>
      </c>
    </row>
    <row r="171" spans="1:62" x14ac:dyDescent="0.25">
      <c r="A171" s="81">
        <v>84</v>
      </c>
      <c r="B171" s="79">
        <v>84</v>
      </c>
      <c r="C171" s="75"/>
      <c r="D171" s="81">
        <v>84</v>
      </c>
      <c r="E171" s="85">
        <v>21</v>
      </c>
      <c r="F171" s="76">
        <v>63</v>
      </c>
      <c r="G171" s="75"/>
      <c r="H171" s="81">
        <v>84</v>
      </c>
      <c r="I171" s="77">
        <v>6.8544000000000009</v>
      </c>
      <c r="J171" s="77">
        <v>20.5716</v>
      </c>
      <c r="K171" s="77">
        <v>56.573999999999998</v>
      </c>
      <c r="L171" s="75"/>
      <c r="M171" s="81">
        <v>84</v>
      </c>
      <c r="N171" s="74">
        <v>3.36</v>
      </c>
      <c r="O171" s="74">
        <v>10.08</v>
      </c>
      <c r="P171" s="74">
        <v>27.72</v>
      </c>
      <c r="Q171" s="74">
        <v>42.84</v>
      </c>
      <c r="R171" s="75"/>
      <c r="S171" s="81">
        <v>84</v>
      </c>
      <c r="T171" s="74">
        <v>0.84</v>
      </c>
      <c r="U171" s="74">
        <v>2.52</v>
      </c>
      <c r="V171" s="74">
        <v>6.93</v>
      </c>
      <c r="W171" s="74">
        <v>10.71</v>
      </c>
      <c r="X171" s="74">
        <v>63</v>
      </c>
      <c r="Y171" s="67"/>
      <c r="Z171" s="81">
        <v>84</v>
      </c>
      <c r="AA171" s="67">
        <v>0.36959999999999998</v>
      </c>
      <c r="AB171" s="67">
        <v>1.1172</v>
      </c>
      <c r="AC171" s="67">
        <v>3.0827999999999998</v>
      </c>
      <c r="AD171" s="67">
        <v>4.7627999999999995</v>
      </c>
      <c r="AE171" s="67">
        <v>27.997199999999999</v>
      </c>
      <c r="AF171" s="67">
        <v>46.670400000000001</v>
      </c>
      <c r="AG171" s="67"/>
      <c r="AH171" s="81">
        <v>84</v>
      </c>
      <c r="AI171" s="67">
        <v>9.3333333333333324E-2</v>
      </c>
      <c r="AJ171" s="67">
        <v>0.28000000000000003</v>
      </c>
      <c r="AK171" s="67">
        <v>0.77</v>
      </c>
      <c r="AL171" s="67">
        <v>1.19</v>
      </c>
      <c r="AM171" s="67">
        <v>7</v>
      </c>
      <c r="AN171" s="67">
        <v>28</v>
      </c>
      <c r="AO171" s="67">
        <v>46.666666666666671</v>
      </c>
      <c r="AP171" s="67"/>
      <c r="AQ171" s="81">
        <v>84</v>
      </c>
      <c r="AR171" s="67">
        <v>5.2499999999999998E-2</v>
      </c>
      <c r="AS171" s="67">
        <v>0.1575</v>
      </c>
      <c r="AT171" s="67">
        <v>0.43312499999999998</v>
      </c>
      <c r="AU171" s="67">
        <v>0.66937500000000005</v>
      </c>
      <c r="AV171" s="67">
        <v>3.9375</v>
      </c>
      <c r="AW171" s="67">
        <v>15.75</v>
      </c>
      <c r="AX171" s="67">
        <v>26.25</v>
      </c>
      <c r="AY171" s="67">
        <v>36.75</v>
      </c>
      <c r="AZ171" s="67"/>
      <c r="BA171" s="81">
        <v>84</v>
      </c>
      <c r="BB171" s="70">
        <v>3.3599999999999998E-2</v>
      </c>
      <c r="BC171" s="70">
        <v>0.1008</v>
      </c>
      <c r="BD171" s="70">
        <v>0.2772</v>
      </c>
      <c r="BE171" s="70">
        <v>0.42840000000000006</v>
      </c>
      <c r="BF171" s="70">
        <v>2.52</v>
      </c>
      <c r="BG171" s="70">
        <v>10.08</v>
      </c>
      <c r="BH171" s="70">
        <v>16.8</v>
      </c>
      <c r="BI171" s="70">
        <v>23.52</v>
      </c>
      <c r="BJ171" s="70">
        <v>30.24</v>
      </c>
    </row>
    <row r="172" spans="1:62" x14ac:dyDescent="0.25">
      <c r="A172" s="81">
        <v>84.5</v>
      </c>
      <c r="B172" s="79">
        <v>84.5</v>
      </c>
      <c r="C172" s="75"/>
      <c r="D172" s="81">
        <v>84.5</v>
      </c>
      <c r="E172" s="85">
        <v>21.125</v>
      </c>
      <c r="F172" s="76">
        <v>63.375</v>
      </c>
      <c r="G172" s="75"/>
      <c r="H172" s="81">
        <v>84.5</v>
      </c>
      <c r="I172" s="77">
        <v>6.8952</v>
      </c>
      <c r="J172" s="77">
        <v>20.694049999999997</v>
      </c>
      <c r="K172" s="77">
        <v>56.91075</v>
      </c>
      <c r="L172" s="75"/>
      <c r="M172" s="81">
        <v>84.5</v>
      </c>
      <c r="N172" s="74">
        <v>3.38</v>
      </c>
      <c r="O172" s="74">
        <v>10.14</v>
      </c>
      <c r="P172" s="74">
        <v>27.885000000000002</v>
      </c>
      <c r="Q172" s="74">
        <v>43.094999999999999</v>
      </c>
      <c r="R172" s="75"/>
      <c r="S172" s="81">
        <v>84.5</v>
      </c>
      <c r="T172" s="74">
        <v>0.84499999999999997</v>
      </c>
      <c r="U172" s="74">
        <v>2.5350000000000001</v>
      </c>
      <c r="V172" s="74">
        <v>6.9712500000000004</v>
      </c>
      <c r="W172" s="74">
        <v>10.77375</v>
      </c>
      <c r="X172" s="74">
        <v>63.375</v>
      </c>
      <c r="Y172" s="67"/>
      <c r="Z172" s="81">
        <v>84.5</v>
      </c>
      <c r="AA172" s="67">
        <v>0.37180000000000002</v>
      </c>
      <c r="AB172" s="67">
        <v>1.12385</v>
      </c>
      <c r="AC172" s="67">
        <v>3.1011500000000001</v>
      </c>
      <c r="AD172" s="67">
        <v>4.79115</v>
      </c>
      <c r="AE172" s="67">
        <v>28.163849999999996</v>
      </c>
      <c r="AF172" s="67">
        <v>46.948200000000007</v>
      </c>
      <c r="AG172" s="67"/>
      <c r="AH172" s="81">
        <v>84.5</v>
      </c>
      <c r="AI172" s="67">
        <v>9.3888888888888869E-2</v>
      </c>
      <c r="AJ172" s="67">
        <v>0.28166666666666662</v>
      </c>
      <c r="AK172" s="67">
        <v>0.77458333333333329</v>
      </c>
      <c r="AL172" s="67">
        <v>1.1970833333333335</v>
      </c>
      <c r="AM172" s="67">
        <v>7.0416666666666679</v>
      </c>
      <c r="AN172" s="67">
        <v>28.166666666666671</v>
      </c>
      <c r="AO172" s="67">
        <v>46.944444444444443</v>
      </c>
      <c r="AP172" s="67"/>
      <c r="AQ172" s="81">
        <v>84.5</v>
      </c>
      <c r="AR172" s="67">
        <v>5.2812499999999998E-2</v>
      </c>
      <c r="AS172" s="67">
        <v>0.15843750000000001</v>
      </c>
      <c r="AT172" s="67">
        <v>0.43570312500000002</v>
      </c>
      <c r="AU172" s="67">
        <v>0.67335937499999998</v>
      </c>
      <c r="AV172" s="67">
        <v>3.9609375</v>
      </c>
      <c r="AW172" s="67">
        <v>15.84375</v>
      </c>
      <c r="AX172" s="67">
        <v>26.40625</v>
      </c>
      <c r="AY172" s="67">
        <v>36.96875</v>
      </c>
      <c r="AZ172" s="67"/>
      <c r="BA172" s="81">
        <v>84.5</v>
      </c>
      <c r="BB172" s="70">
        <v>3.3799999999999997E-2</v>
      </c>
      <c r="BC172" s="70">
        <v>0.10139999999999999</v>
      </c>
      <c r="BD172" s="70">
        <v>0.27885000000000004</v>
      </c>
      <c r="BE172" s="70">
        <v>0.43095</v>
      </c>
      <c r="BF172" s="70">
        <v>2.5350000000000001</v>
      </c>
      <c r="BG172" s="70">
        <v>10.14</v>
      </c>
      <c r="BH172" s="70">
        <v>16.899999999999999</v>
      </c>
      <c r="BI172" s="70">
        <v>23.66</v>
      </c>
      <c r="BJ172" s="70">
        <v>30.42</v>
      </c>
    </row>
    <row r="173" spans="1:62" x14ac:dyDescent="0.25">
      <c r="A173" s="81">
        <v>85</v>
      </c>
      <c r="B173" s="79">
        <v>85</v>
      </c>
      <c r="C173" s="75"/>
      <c r="D173" s="81">
        <v>85</v>
      </c>
      <c r="E173" s="85">
        <v>21.25</v>
      </c>
      <c r="F173" s="76">
        <v>63.75</v>
      </c>
      <c r="G173" s="75"/>
      <c r="H173" s="81">
        <v>85</v>
      </c>
      <c r="I173" s="77">
        <v>6.9359999999999999</v>
      </c>
      <c r="J173" s="77">
        <v>20.816500000000001</v>
      </c>
      <c r="K173" s="77">
        <v>57.247499999999988</v>
      </c>
      <c r="L173" s="75"/>
      <c r="M173" s="81">
        <v>85</v>
      </c>
      <c r="N173" s="74">
        <v>3.4</v>
      </c>
      <c r="O173" s="74">
        <v>10.199999999999999</v>
      </c>
      <c r="P173" s="74">
        <v>28.05</v>
      </c>
      <c r="Q173" s="74">
        <v>43.35</v>
      </c>
      <c r="R173" s="75"/>
      <c r="S173" s="81">
        <v>85</v>
      </c>
      <c r="T173" s="74">
        <v>0.85</v>
      </c>
      <c r="U173" s="74">
        <v>2.5499999999999998</v>
      </c>
      <c r="V173" s="74">
        <v>7.0125000000000002</v>
      </c>
      <c r="W173" s="74">
        <v>10.8375</v>
      </c>
      <c r="X173" s="74">
        <v>63.75</v>
      </c>
      <c r="Y173" s="67"/>
      <c r="Z173" s="81">
        <v>85</v>
      </c>
      <c r="AA173" s="67">
        <v>0.374</v>
      </c>
      <c r="AB173" s="67">
        <v>1.1305000000000001</v>
      </c>
      <c r="AC173" s="67">
        <v>3.1194999999999999</v>
      </c>
      <c r="AD173" s="67">
        <v>4.8194999999999997</v>
      </c>
      <c r="AE173" s="67">
        <v>28.330499999999997</v>
      </c>
      <c r="AF173" s="67">
        <v>47.226000000000006</v>
      </c>
      <c r="AG173" s="67"/>
      <c r="AH173" s="81">
        <v>85</v>
      </c>
      <c r="AI173" s="67">
        <v>9.4444444444444442E-2</v>
      </c>
      <c r="AJ173" s="67">
        <v>0.28333333333333333</v>
      </c>
      <c r="AK173" s="67">
        <v>0.77916666666666656</v>
      </c>
      <c r="AL173" s="67">
        <v>1.2041666666666666</v>
      </c>
      <c r="AM173" s="67">
        <v>7.0833333333333339</v>
      </c>
      <c r="AN173" s="67">
        <v>28.333333333333336</v>
      </c>
      <c r="AO173" s="67">
        <v>47.222222222222229</v>
      </c>
      <c r="AP173" s="67"/>
      <c r="AQ173" s="81">
        <v>85</v>
      </c>
      <c r="AR173" s="67">
        <v>5.3124999999999999E-2</v>
      </c>
      <c r="AS173" s="67">
        <v>0.15937499999999999</v>
      </c>
      <c r="AT173" s="67">
        <v>0.43828125000000001</v>
      </c>
      <c r="AU173" s="67">
        <v>0.67734375000000002</v>
      </c>
      <c r="AV173" s="67">
        <v>3.984375</v>
      </c>
      <c r="AW173" s="67">
        <v>15.9375</v>
      </c>
      <c r="AX173" s="67">
        <v>26.5625</v>
      </c>
      <c r="AY173" s="67">
        <v>37.1875</v>
      </c>
      <c r="AZ173" s="67"/>
      <c r="BA173" s="81">
        <v>85</v>
      </c>
      <c r="BB173" s="70">
        <v>3.4000000000000002E-2</v>
      </c>
      <c r="BC173" s="70">
        <v>0.10199999999999999</v>
      </c>
      <c r="BD173" s="70">
        <v>0.28050000000000003</v>
      </c>
      <c r="BE173" s="70">
        <v>0.4335</v>
      </c>
      <c r="BF173" s="70">
        <v>2.5499999999999998</v>
      </c>
      <c r="BG173" s="70">
        <v>10.199999999999999</v>
      </c>
      <c r="BH173" s="70">
        <v>17</v>
      </c>
      <c r="BI173" s="70">
        <v>23.8</v>
      </c>
      <c r="BJ173" s="70">
        <v>30.6</v>
      </c>
    </row>
    <row r="174" spans="1:62" x14ac:dyDescent="0.25">
      <c r="A174" s="81">
        <v>85.5</v>
      </c>
      <c r="B174" s="79">
        <v>85.5</v>
      </c>
      <c r="C174" s="75"/>
      <c r="D174" s="81">
        <v>85.5</v>
      </c>
      <c r="E174" s="85">
        <v>21.375</v>
      </c>
      <c r="F174" s="76">
        <v>64.125</v>
      </c>
      <c r="G174" s="75"/>
      <c r="H174" s="81">
        <v>85.5</v>
      </c>
      <c r="I174" s="77">
        <v>6.9768000000000008</v>
      </c>
      <c r="J174" s="77">
        <v>20.938949999999998</v>
      </c>
      <c r="K174" s="77">
        <v>57.58424999999999</v>
      </c>
      <c r="L174" s="75"/>
      <c r="M174" s="81">
        <v>85.5</v>
      </c>
      <c r="N174" s="74">
        <v>3.42</v>
      </c>
      <c r="O174" s="74">
        <v>10.26</v>
      </c>
      <c r="P174" s="74">
        <v>28.215</v>
      </c>
      <c r="Q174" s="74">
        <v>43.604999999999997</v>
      </c>
      <c r="R174" s="75"/>
      <c r="S174" s="81">
        <v>85.5</v>
      </c>
      <c r="T174" s="74">
        <v>0.85499999999999998</v>
      </c>
      <c r="U174" s="74">
        <v>2.5649999999999999</v>
      </c>
      <c r="V174" s="74">
        <v>7.05375</v>
      </c>
      <c r="W174" s="74">
        <v>10.901249999999999</v>
      </c>
      <c r="X174" s="74">
        <v>64.125</v>
      </c>
      <c r="Y174" s="67"/>
      <c r="Z174" s="81">
        <v>85.5</v>
      </c>
      <c r="AA174" s="67">
        <v>0.37619999999999998</v>
      </c>
      <c r="AB174" s="67">
        <v>1.1371500000000001</v>
      </c>
      <c r="AC174" s="67">
        <v>3.1378499999999998</v>
      </c>
      <c r="AD174" s="67">
        <v>4.8478499999999993</v>
      </c>
      <c r="AE174" s="67">
        <v>28.497149999999998</v>
      </c>
      <c r="AF174" s="67">
        <v>47.503799999999998</v>
      </c>
      <c r="AG174" s="67"/>
      <c r="AH174" s="81">
        <v>85.5</v>
      </c>
      <c r="AI174" s="67">
        <v>9.5000000000000001E-2</v>
      </c>
      <c r="AJ174" s="67">
        <v>0.28499999999999998</v>
      </c>
      <c r="AK174" s="67">
        <v>0.78374999999999995</v>
      </c>
      <c r="AL174" s="67">
        <v>1.2112499999999999</v>
      </c>
      <c r="AM174" s="67">
        <v>7.125</v>
      </c>
      <c r="AN174" s="67">
        <v>28.5</v>
      </c>
      <c r="AO174" s="67">
        <v>47.5</v>
      </c>
      <c r="AP174" s="67"/>
      <c r="AQ174" s="81">
        <v>85.5</v>
      </c>
      <c r="AR174" s="67">
        <v>5.3437499999999999E-2</v>
      </c>
      <c r="AS174" s="67">
        <v>0.1603125</v>
      </c>
      <c r="AT174" s="67">
        <v>0.440859375</v>
      </c>
      <c r="AU174" s="67">
        <v>0.68132812499999995</v>
      </c>
      <c r="AV174" s="67">
        <v>4.0078125</v>
      </c>
      <c r="AW174" s="67">
        <v>16.03125</v>
      </c>
      <c r="AX174" s="67">
        <v>26.71875</v>
      </c>
      <c r="AY174" s="67">
        <v>37.40625</v>
      </c>
      <c r="AZ174" s="67"/>
      <c r="BA174" s="81">
        <v>85.5</v>
      </c>
      <c r="BB174" s="70">
        <v>3.4200000000000001E-2</v>
      </c>
      <c r="BC174" s="70">
        <v>0.1026</v>
      </c>
      <c r="BD174" s="70">
        <v>0.28215000000000001</v>
      </c>
      <c r="BE174" s="70">
        <v>0.43605000000000005</v>
      </c>
      <c r="BF174" s="70">
        <v>2.5649999999999999</v>
      </c>
      <c r="BG174" s="70">
        <v>10.26</v>
      </c>
      <c r="BH174" s="70">
        <v>17.100000000000001</v>
      </c>
      <c r="BI174" s="70">
        <v>23.94</v>
      </c>
      <c r="BJ174" s="70">
        <v>30.78</v>
      </c>
    </row>
    <row r="175" spans="1:62" x14ac:dyDescent="0.25">
      <c r="A175" s="81">
        <v>86</v>
      </c>
      <c r="B175" s="79">
        <v>86</v>
      </c>
      <c r="C175" s="75"/>
      <c r="D175" s="81">
        <v>86</v>
      </c>
      <c r="E175" s="85">
        <v>21.5</v>
      </c>
      <c r="F175" s="76">
        <v>64.5</v>
      </c>
      <c r="G175" s="75"/>
      <c r="H175" s="81">
        <v>86</v>
      </c>
      <c r="I175" s="77">
        <v>7.0175999999999998</v>
      </c>
      <c r="J175" s="77">
        <v>21.061399999999999</v>
      </c>
      <c r="K175" s="77">
        <v>57.920999999999992</v>
      </c>
      <c r="L175" s="75"/>
      <c r="M175" s="81">
        <v>86</v>
      </c>
      <c r="N175" s="74">
        <v>3.44</v>
      </c>
      <c r="O175" s="74">
        <v>10.32</v>
      </c>
      <c r="P175" s="74">
        <v>28.38</v>
      </c>
      <c r="Q175" s="74">
        <v>43.86</v>
      </c>
      <c r="R175" s="75"/>
      <c r="S175" s="81">
        <v>86</v>
      </c>
      <c r="T175" s="74">
        <v>0.86</v>
      </c>
      <c r="U175" s="74">
        <v>2.58</v>
      </c>
      <c r="V175" s="74">
        <v>7.0949999999999998</v>
      </c>
      <c r="W175" s="74">
        <v>10.965</v>
      </c>
      <c r="X175" s="74">
        <v>64.5</v>
      </c>
      <c r="Y175" s="67"/>
      <c r="Z175" s="81">
        <v>86</v>
      </c>
      <c r="AA175" s="67">
        <v>0.37840000000000001</v>
      </c>
      <c r="AB175" s="67">
        <v>1.1438000000000001</v>
      </c>
      <c r="AC175" s="67">
        <v>3.1562000000000001</v>
      </c>
      <c r="AD175" s="67">
        <v>4.8761999999999999</v>
      </c>
      <c r="AE175" s="67">
        <v>28.663799999999995</v>
      </c>
      <c r="AF175" s="67">
        <v>47.781599999999997</v>
      </c>
      <c r="AG175" s="67"/>
      <c r="AH175" s="81">
        <v>86</v>
      </c>
      <c r="AI175" s="67">
        <v>9.555555555555556E-2</v>
      </c>
      <c r="AJ175" s="67">
        <v>0.28666666666666663</v>
      </c>
      <c r="AK175" s="67">
        <v>0.78833333333333333</v>
      </c>
      <c r="AL175" s="67">
        <v>1.2183333333333335</v>
      </c>
      <c r="AM175" s="67">
        <v>7.1666666666666679</v>
      </c>
      <c r="AN175" s="67">
        <v>28.666666666666671</v>
      </c>
      <c r="AO175" s="67">
        <v>47.777777777777786</v>
      </c>
      <c r="AP175" s="67"/>
      <c r="AQ175" s="81">
        <v>86</v>
      </c>
      <c r="AR175" s="67">
        <v>5.3749999999999999E-2</v>
      </c>
      <c r="AS175" s="67">
        <v>0.16125</v>
      </c>
      <c r="AT175" s="67">
        <v>0.44343749999999998</v>
      </c>
      <c r="AU175" s="67">
        <v>0.68531249999999999</v>
      </c>
      <c r="AV175" s="67">
        <v>4.03125</v>
      </c>
      <c r="AW175" s="67">
        <v>16.125</v>
      </c>
      <c r="AX175" s="67">
        <v>26.875</v>
      </c>
      <c r="AY175" s="67">
        <v>37.625</v>
      </c>
      <c r="AZ175" s="67"/>
      <c r="BA175" s="81">
        <v>86</v>
      </c>
      <c r="BB175" s="70">
        <v>3.44E-2</v>
      </c>
      <c r="BC175" s="70">
        <v>0.1032</v>
      </c>
      <c r="BD175" s="70">
        <v>0.28380000000000005</v>
      </c>
      <c r="BE175" s="70">
        <v>0.43859999999999999</v>
      </c>
      <c r="BF175" s="70">
        <v>2.58</v>
      </c>
      <c r="BG175" s="70">
        <v>10.32</v>
      </c>
      <c r="BH175" s="70">
        <v>17.2</v>
      </c>
      <c r="BI175" s="70">
        <v>24.08</v>
      </c>
      <c r="BJ175" s="70">
        <v>30.96</v>
      </c>
    </row>
    <row r="176" spans="1:62" x14ac:dyDescent="0.25">
      <c r="A176" s="81">
        <v>86.5</v>
      </c>
      <c r="B176" s="79">
        <v>86.5</v>
      </c>
      <c r="C176" s="75"/>
      <c r="D176" s="81">
        <v>86.5</v>
      </c>
      <c r="E176" s="85">
        <v>21.625</v>
      </c>
      <c r="F176" s="76">
        <v>64.875</v>
      </c>
      <c r="G176" s="75"/>
      <c r="H176" s="81">
        <v>86.5</v>
      </c>
      <c r="I176" s="77">
        <v>7.0584000000000007</v>
      </c>
      <c r="J176" s="77">
        <v>21.183849999999996</v>
      </c>
      <c r="K176" s="77">
        <v>58.257749999999994</v>
      </c>
      <c r="L176" s="75"/>
      <c r="M176" s="81">
        <v>86.5</v>
      </c>
      <c r="N176" s="74">
        <v>3.46</v>
      </c>
      <c r="O176" s="74">
        <v>10.38</v>
      </c>
      <c r="P176" s="74">
        <v>28.545000000000002</v>
      </c>
      <c r="Q176" s="74">
        <v>44.115000000000002</v>
      </c>
      <c r="R176" s="75"/>
      <c r="S176" s="81">
        <v>86.5</v>
      </c>
      <c r="T176" s="74">
        <v>0.86499999999999999</v>
      </c>
      <c r="U176" s="74">
        <v>2.5950000000000002</v>
      </c>
      <c r="V176" s="74">
        <v>7.1362500000000004</v>
      </c>
      <c r="W176" s="74">
        <v>11.02875</v>
      </c>
      <c r="X176" s="74">
        <v>64.875</v>
      </c>
      <c r="Y176" s="67"/>
      <c r="Z176" s="81">
        <v>86.5</v>
      </c>
      <c r="AA176" s="67">
        <v>0.38060000000000005</v>
      </c>
      <c r="AB176" s="67">
        <v>1.15045</v>
      </c>
      <c r="AC176" s="67">
        <v>3.17455</v>
      </c>
      <c r="AD176" s="67">
        <v>4.9045499999999995</v>
      </c>
      <c r="AE176" s="67">
        <v>28.830449999999999</v>
      </c>
      <c r="AF176" s="67">
        <v>48.059400000000004</v>
      </c>
      <c r="AG176" s="67"/>
      <c r="AH176" s="81">
        <v>86.5</v>
      </c>
      <c r="AI176" s="67">
        <v>9.6111111111111105E-2</v>
      </c>
      <c r="AJ176" s="67">
        <v>0.28833333333333333</v>
      </c>
      <c r="AK176" s="67">
        <v>0.7929166666666666</v>
      </c>
      <c r="AL176" s="67">
        <v>1.2254166666666668</v>
      </c>
      <c r="AM176" s="67">
        <v>7.2083333333333339</v>
      </c>
      <c r="AN176" s="67">
        <v>28.833333333333336</v>
      </c>
      <c r="AO176" s="67">
        <v>48.055555555555557</v>
      </c>
      <c r="AP176" s="67"/>
      <c r="AQ176" s="81">
        <v>86.5</v>
      </c>
      <c r="AR176" s="67">
        <v>5.4062499999999999E-2</v>
      </c>
      <c r="AS176" s="67">
        <v>0.16218750000000001</v>
      </c>
      <c r="AT176" s="67">
        <v>0.44601562500000003</v>
      </c>
      <c r="AU176" s="67">
        <v>0.68929687500000003</v>
      </c>
      <c r="AV176" s="67">
        <v>4.0546875</v>
      </c>
      <c r="AW176" s="67">
        <v>16.21875</v>
      </c>
      <c r="AX176" s="67">
        <v>27.03125</v>
      </c>
      <c r="AY176" s="67">
        <v>37.84375</v>
      </c>
      <c r="AZ176" s="67"/>
      <c r="BA176" s="81">
        <v>86.5</v>
      </c>
      <c r="BB176" s="70">
        <v>3.4599999999999999E-2</v>
      </c>
      <c r="BC176" s="70">
        <v>0.10379999999999999</v>
      </c>
      <c r="BD176" s="70">
        <v>0.28545000000000004</v>
      </c>
      <c r="BE176" s="70">
        <v>0.44115000000000004</v>
      </c>
      <c r="BF176" s="70">
        <v>2.5950000000000002</v>
      </c>
      <c r="BG176" s="70">
        <v>10.38</v>
      </c>
      <c r="BH176" s="70">
        <v>17.3</v>
      </c>
      <c r="BI176" s="70">
        <v>24.22</v>
      </c>
      <c r="BJ176" s="70">
        <v>31.14</v>
      </c>
    </row>
    <row r="177" spans="1:62" x14ac:dyDescent="0.25">
      <c r="A177" s="81">
        <v>87</v>
      </c>
      <c r="B177" s="79">
        <v>87</v>
      </c>
      <c r="C177" s="75"/>
      <c r="D177" s="81">
        <v>87</v>
      </c>
      <c r="E177" s="85">
        <v>21.75</v>
      </c>
      <c r="F177" s="76">
        <v>65.25</v>
      </c>
      <c r="G177" s="75"/>
      <c r="H177" s="81">
        <v>87</v>
      </c>
      <c r="I177" s="77">
        <v>7.0991999999999997</v>
      </c>
      <c r="J177" s="77">
        <v>21.306299999999997</v>
      </c>
      <c r="K177" s="77">
        <v>58.594499999999996</v>
      </c>
      <c r="L177" s="75"/>
      <c r="M177" s="81">
        <v>87</v>
      </c>
      <c r="N177" s="74">
        <v>3.48</v>
      </c>
      <c r="O177" s="74">
        <v>10.44</v>
      </c>
      <c r="P177" s="74">
        <v>28.71</v>
      </c>
      <c r="Q177" s="74">
        <v>44.37</v>
      </c>
      <c r="R177" s="75"/>
      <c r="S177" s="81">
        <v>87</v>
      </c>
      <c r="T177" s="74">
        <v>0.87</v>
      </c>
      <c r="U177" s="74">
        <v>2.61</v>
      </c>
      <c r="V177" s="74">
        <v>7.1775000000000002</v>
      </c>
      <c r="W177" s="74">
        <v>11.092499999999999</v>
      </c>
      <c r="X177" s="74">
        <v>65.25</v>
      </c>
      <c r="Y177" s="67"/>
      <c r="Z177" s="81">
        <v>87</v>
      </c>
      <c r="AA177" s="67">
        <v>0.38280000000000003</v>
      </c>
      <c r="AB177" s="67">
        <v>1.1571</v>
      </c>
      <c r="AC177" s="67">
        <v>3.1929000000000003</v>
      </c>
      <c r="AD177" s="67">
        <v>4.9329000000000001</v>
      </c>
      <c r="AE177" s="67">
        <v>28.9971</v>
      </c>
      <c r="AF177" s="67">
        <v>48.337200000000003</v>
      </c>
      <c r="AG177" s="67"/>
      <c r="AH177" s="81">
        <v>87</v>
      </c>
      <c r="AI177" s="67">
        <v>9.6666666666666665E-2</v>
      </c>
      <c r="AJ177" s="67">
        <v>0.28999999999999998</v>
      </c>
      <c r="AK177" s="67">
        <v>0.79749999999999999</v>
      </c>
      <c r="AL177" s="67">
        <v>1.2324999999999999</v>
      </c>
      <c r="AM177" s="67">
        <v>7.25</v>
      </c>
      <c r="AN177" s="67">
        <v>29</v>
      </c>
      <c r="AO177" s="67">
        <v>48.333333333333329</v>
      </c>
      <c r="AP177" s="67"/>
      <c r="AQ177" s="81">
        <v>87</v>
      </c>
      <c r="AR177" s="67">
        <v>5.4375E-2</v>
      </c>
      <c r="AS177" s="67">
        <v>0.16312499999999999</v>
      </c>
      <c r="AT177" s="67">
        <v>0.44859375000000001</v>
      </c>
      <c r="AU177" s="67">
        <v>0.69328124999999996</v>
      </c>
      <c r="AV177" s="67">
        <v>4.078125</v>
      </c>
      <c r="AW177" s="67">
        <v>16.3125</v>
      </c>
      <c r="AX177" s="67">
        <v>27.1875</v>
      </c>
      <c r="AY177" s="67">
        <v>38.0625</v>
      </c>
      <c r="AZ177" s="67"/>
      <c r="BA177" s="81">
        <v>87</v>
      </c>
      <c r="BB177" s="70">
        <v>3.4799999999999998E-2</v>
      </c>
      <c r="BC177" s="70">
        <v>0.10439999999999999</v>
      </c>
      <c r="BD177" s="70">
        <v>0.28710000000000002</v>
      </c>
      <c r="BE177" s="70">
        <v>0.44369999999999998</v>
      </c>
      <c r="BF177" s="70">
        <v>2.61</v>
      </c>
      <c r="BG177" s="70">
        <v>10.44</v>
      </c>
      <c r="BH177" s="70">
        <v>17.399999999999999</v>
      </c>
      <c r="BI177" s="70">
        <v>24.36</v>
      </c>
      <c r="BJ177" s="70">
        <v>31.32</v>
      </c>
    </row>
    <row r="178" spans="1:62" x14ac:dyDescent="0.25">
      <c r="A178" s="81">
        <v>87.5</v>
      </c>
      <c r="B178" s="79">
        <v>87.5</v>
      </c>
      <c r="C178" s="75"/>
      <c r="D178" s="81">
        <v>87.5</v>
      </c>
      <c r="E178" s="85">
        <v>21.875</v>
      </c>
      <c r="F178" s="76">
        <v>65.625</v>
      </c>
      <c r="G178" s="75"/>
      <c r="H178" s="81">
        <v>87.5</v>
      </c>
      <c r="I178" s="77">
        <v>7.14</v>
      </c>
      <c r="J178" s="77">
        <v>21.428750000000001</v>
      </c>
      <c r="K178" s="77">
        <v>58.931249999999991</v>
      </c>
      <c r="L178" s="75"/>
      <c r="M178" s="81">
        <v>87.5</v>
      </c>
      <c r="N178" s="74">
        <v>3.5</v>
      </c>
      <c r="O178" s="74">
        <v>10.5</v>
      </c>
      <c r="P178" s="74">
        <v>28.875</v>
      </c>
      <c r="Q178" s="74">
        <v>44.625</v>
      </c>
      <c r="R178" s="75"/>
      <c r="S178" s="81">
        <v>87.5</v>
      </c>
      <c r="T178" s="74">
        <v>0.875</v>
      </c>
      <c r="U178" s="74">
        <v>2.625</v>
      </c>
      <c r="V178" s="74">
        <v>7.21875</v>
      </c>
      <c r="W178" s="74">
        <v>11.15625</v>
      </c>
      <c r="X178" s="74">
        <v>65.625</v>
      </c>
      <c r="Y178" s="67"/>
      <c r="Z178" s="81">
        <v>87.5</v>
      </c>
      <c r="AA178" s="67">
        <v>0.38500000000000001</v>
      </c>
      <c r="AB178" s="67">
        <v>1.1637500000000001</v>
      </c>
      <c r="AC178" s="67">
        <v>3.2112500000000002</v>
      </c>
      <c r="AD178" s="67">
        <v>4.9612499999999997</v>
      </c>
      <c r="AE178" s="67">
        <v>29.16375</v>
      </c>
      <c r="AF178" s="67">
        <v>48.615000000000002</v>
      </c>
      <c r="AG178" s="67"/>
      <c r="AH178" s="81">
        <v>87.5</v>
      </c>
      <c r="AI178" s="67">
        <v>9.722222222222221E-2</v>
      </c>
      <c r="AJ178" s="67">
        <v>0.29166666666666663</v>
      </c>
      <c r="AK178" s="67">
        <v>0.80208333333333326</v>
      </c>
      <c r="AL178" s="67">
        <v>1.2395833333333335</v>
      </c>
      <c r="AM178" s="67">
        <v>7.2916666666666679</v>
      </c>
      <c r="AN178" s="67">
        <v>29.166666666666671</v>
      </c>
      <c r="AO178" s="67">
        <v>48.611111111111114</v>
      </c>
      <c r="AP178" s="67"/>
      <c r="AQ178" s="81">
        <v>87.5</v>
      </c>
      <c r="AR178" s="67">
        <v>5.46875E-2</v>
      </c>
      <c r="AS178" s="67">
        <v>0.1640625</v>
      </c>
      <c r="AT178" s="67">
        <v>0.451171875</v>
      </c>
      <c r="AU178" s="67">
        <v>0.697265625</v>
      </c>
      <c r="AV178" s="67">
        <v>4.1015625</v>
      </c>
      <c r="AW178" s="67">
        <v>16.40625</v>
      </c>
      <c r="AX178" s="67">
        <v>27.34375</v>
      </c>
      <c r="AY178" s="67">
        <v>38.28125</v>
      </c>
      <c r="AZ178" s="67"/>
      <c r="BA178" s="81">
        <v>87.5</v>
      </c>
      <c r="BB178" s="70">
        <v>3.5000000000000003E-2</v>
      </c>
      <c r="BC178" s="70">
        <v>0.105</v>
      </c>
      <c r="BD178" s="70">
        <v>0.28875000000000001</v>
      </c>
      <c r="BE178" s="70">
        <v>0.44624999999999998</v>
      </c>
      <c r="BF178" s="70">
        <v>2.625</v>
      </c>
      <c r="BG178" s="70">
        <v>10.5</v>
      </c>
      <c r="BH178" s="70">
        <v>17.5</v>
      </c>
      <c r="BI178" s="70">
        <v>24.5</v>
      </c>
      <c r="BJ178" s="70">
        <v>31.5</v>
      </c>
    </row>
    <row r="179" spans="1:62" x14ac:dyDescent="0.25">
      <c r="A179" s="81">
        <v>88</v>
      </c>
      <c r="B179" s="79">
        <v>88</v>
      </c>
      <c r="C179" s="75"/>
      <c r="D179" s="81">
        <v>88</v>
      </c>
      <c r="E179" s="85">
        <v>22</v>
      </c>
      <c r="F179" s="76">
        <v>66</v>
      </c>
      <c r="G179" s="75"/>
      <c r="H179" s="81">
        <v>88</v>
      </c>
      <c r="I179" s="77">
        <v>7.1808000000000005</v>
      </c>
      <c r="J179" s="77">
        <v>21.551199999999998</v>
      </c>
      <c r="K179" s="77">
        <v>59.267999999999994</v>
      </c>
      <c r="L179" s="75"/>
      <c r="M179" s="81">
        <v>88</v>
      </c>
      <c r="N179" s="74">
        <v>3.52</v>
      </c>
      <c r="O179" s="74">
        <v>10.56</v>
      </c>
      <c r="P179" s="74">
        <v>29.04</v>
      </c>
      <c r="Q179" s="74">
        <v>44.88</v>
      </c>
      <c r="R179" s="75"/>
      <c r="S179" s="81">
        <v>88</v>
      </c>
      <c r="T179" s="74">
        <v>0.88</v>
      </c>
      <c r="U179" s="74">
        <v>2.64</v>
      </c>
      <c r="V179" s="74">
        <v>7.26</v>
      </c>
      <c r="W179" s="74">
        <v>11.22</v>
      </c>
      <c r="X179" s="74">
        <v>66</v>
      </c>
      <c r="Y179" s="67"/>
      <c r="Z179" s="81">
        <v>88</v>
      </c>
      <c r="AA179" s="67">
        <v>0.38719999999999999</v>
      </c>
      <c r="AB179" s="67">
        <v>1.1704000000000001</v>
      </c>
      <c r="AC179" s="67">
        <v>3.2295999999999996</v>
      </c>
      <c r="AD179" s="67">
        <v>4.9895999999999994</v>
      </c>
      <c r="AE179" s="67">
        <v>29.330400000000001</v>
      </c>
      <c r="AF179" s="67">
        <v>48.892800000000008</v>
      </c>
      <c r="AG179" s="67"/>
      <c r="AH179" s="81">
        <v>88</v>
      </c>
      <c r="AI179" s="67">
        <v>9.7777777777777769E-2</v>
      </c>
      <c r="AJ179" s="67">
        <v>0.29333333333333333</v>
      </c>
      <c r="AK179" s="67">
        <v>0.80666666666666653</v>
      </c>
      <c r="AL179" s="67">
        <v>1.2466666666666668</v>
      </c>
      <c r="AM179" s="67">
        <v>7.3333333333333339</v>
      </c>
      <c r="AN179" s="67">
        <v>29.333333333333336</v>
      </c>
      <c r="AO179" s="67">
        <v>48.888888888888886</v>
      </c>
      <c r="AP179" s="67"/>
      <c r="AQ179" s="81">
        <v>88</v>
      </c>
      <c r="AR179" s="67">
        <v>5.5E-2</v>
      </c>
      <c r="AS179" s="67">
        <v>0.16500000000000001</v>
      </c>
      <c r="AT179" s="67">
        <v>0.45374999999999999</v>
      </c>
      <c r="AU179" s="67">
        <v>0.70125000000000004</v>
      </c>
      <c r="AV179" s="67">
        <v>4.125</v>
      </c>
      <c r="AW179" s="67">
        <v>16.5</v>
      </c>
      <c r="AX179" s="67">
        <v>27.5</v>
      </c>
      <c r="AY179" s="67">
        <v>38.5</v>
      </c>
      <c r="AZ179" s="67"/>
      <c r="BA179" s="81">
        <v>88</v>
      </c>
      <c r="BB179" s="70">
        <v>3.5200000000000002E-2</v>
      </c>
      <c r="BC179" s="70">
        <v>0.10559999999999999</v>
      </c>
      <c r="BD179" s="70">
        <v>0.29040000000000005</v>
      </c>
      <c r="BE179" s="70">
        <v>0.44880000000000003</v>
      </c>
      <c r="BF179" s="70">
        <v>2.64</v>
      </c>
      <c r="BG179" s="70">
        <v>10.56</v>
      </c>
      <c r="BH179" s="70">
        <v>17.600000000000001</v>
      </c>
      <c r="BI179" s="70">
        <v>24.64</v>
      </c>
      <c r="BJ179" s="70">
        <v>31.68</v>
      </c>
    </row>
    <row r="180" spans="1:62" x14ac:dyDescent="0.25">
      <c r="A180" s="81">
        <v>88.5</v>
      </c>
      <c r="B180" s="79">
        <v>88.5</v>
      </c>
      <c r="C180" s="75"/>
      <c r="D180" s="81">
        <v>88.5</v>
      </c>
      <c r="E180" s="85">
        <v>22.125</v>
      </c>
      <c r="F180" s="76">
        <v>66.375</v>
      </c>
      <c r="G180" s="75"/>
      <c r="H180" s="81">
        <v>88.5</v>
      </c>
      <c r="I180" s="77">
        <v>7.2215999999999996</v>
      </c>
      <c r="J180" s="77">
        <v>21.673649999999999</v>
      </c>
      <c r="K180" s="77">
        <v>59.604749999999996</v>
      </c>
      <c r="L180" s="75"/>
      <c r="M180" s="81">
        <v>88.5</v>
      </c>
      <c r="N180" s="74">
        <v>3.54</v>
      </c>
      <c r="O180" s="74">
        <v>10.62</v>
      </c>
      <c r="P180" s="74">
        <v>29.204999999999998</v>
      </c>
      <c r="Q180" s="74">
        <v>45.134999999999998</v>
      </c>
      <c r="R180" s="75"/>
      <c r="S180" s="81">
        <v>88.5</v>
      </c>
      <c r="T180" s="74">
        <v>0.88500000000000001</v>
      </c>
      <c r="U180" s="74">
        <v>2.6549999999999998</v>
      </c>
      <c r="V180" s="74">
        <v>7.3012499999999996</v>
      </c>
      <c r="W180" s="74">
        <v>11.28375</v>
      </c>
      <c r="X180" s="74">
        <v>66.375</v>
      </c>
      <c r="Y180" s="67"/>
      <c r="Z180" s="81">
        <v>88.5</v>
      </c>
      <c r="AA180" s="67">
        <v>0.38939999999999997</v>
      </c>
      <c r="AB180" s="67">
        <v>1.1770500000000002</v>
      </c>
      <c r="AC180" s="67">
        <v>3.2479500000000003</v>
      </c>
      <c r="AD180" s="67">
        <v>5.0179499999999999</v>
      </c>
      <c r="AE180" s="67">
        <v>29.497049999999998</v>
      </c>
      <c r="AF180" s="67">
        <v>49.170600000000007</v>
      </c>
      <c r="AG180" s="67"/>
      <c r="AH180" s="81">
        <v>88.5</v>
      </c>
      <c r="AI180" s="67">
        <v>9.8333333333333328E-2</v>
      </c>
      <c r="AJ180" s="67">
        <v>0.29499999999999998</v>
      </c>
      <c r="AK180" s="67">
        <v>0.81125000000000003</v>
      </c>
      <c r="AL180" s="67">
        <v>1.2537499999999999</v>
      </c>
      <c r="AM180" s="67">
        <v>7.375</v>
      </c>
      <c r="AN180" s="67">
        <v>29.5</v>
      </c>
      <c r="AO180" s="67">
        <v>49.166666666666671</v>
      </c>
      <c r="AP180" s="67"/>
      <c r="AQ180" s="81">
        <v>88.5</v>
      </c>
      <c r="AR180" s="67">
        <v>5.5312500000000001E-2</v>
      </c>
      <c r="AS180" s="67">
        <v>0.16593749999999999</v>
      </c>
      <c r="AT180" s="67">
        <v>0.45632812499999997</v>
      </c>
      <c r="AU180" s="67">
        <v>0.70523437499999997</v>
      </c>
      <c r="AV180" s="67">
        <v>4.1484375</v>
      </c>
      <c r="AW180" s="67">
        <v>16.59375</v>
      </c>
      <c r="AX180" s="67">
        <v>27.65625</v>
      </c>
      <c r="AY180" s="67">
        <v>38.71875</v>
      </c>
      <c r="AZ180" s="67"/>
      <c r="BA180" s="81">
        <v>88.5</v>
      </c>
      <c r="BB180" s="70">
        <v>3.5400000000000001E-2</v>
      </c>
      <c r="BC180" s="70">
        <v>0.10619999999999999</v>
      </c>
      <c r="BD180" s="70">
        <v>0.29205000000000003</v>
      </c>
      <c r="BE180" s="70">
        <v>0.45134999999999997</v>
      </c>
      <c r="BF180" s="70">
        <v>2.6549999999999998</v>
      </c>
      <c r="BG180" s="70">
        <v>10.62</v>
      </c>
      <c r="BH180" s="70">
        <v>17.7</v>
      </c>
      <c r="BI180" s="70">
        <v>24.78</v>
      </c>
      <c r="BJ180" s="70">
        <v>31.86</v>
      </c>
    </row>
    <row r="181" spans="1:62" x14ac:dyDescent="0.25">
      <c r="A181" s="81">
        <v>89</v>
      </c>
      <c r="B181" s="79">
        <v>89</v>
      </c>
      <c r="C181" s="75"/>
      <c r="D181" s="81">
        <v>89</v>
      </c>
      <c r="E181" s="85">
        <v>22.25</v>
      </c>
      <c r="F181" s="76">
        <v>66.75</v>
      </c>
      <c r="G181" s="75"/>
      <c r="H181" s="81">
        <v>89</v>
      </c>
      <c r="I181" s="77">
        <v>7.2624000000000004</v>
      </c>
      <c r="J181" s="77">
        <v>21.796099999999996</v>
      </c>
      <c r="K181" s="77">
        <v>59.941499999999998</v>
      </c>
      <c r="L181" s="75"/>
      <c r="M181" s="81">
        <v>89</v>
      </c>
      <c r="N181" s="74">
        <v>3.56</v>
      </c>
      <c r="O181" s="74">
        <v>10.68</v>
      </c>
      <c r="P181" s="74">
        <v>29.37</v>
      </c>
      <c r="Q181" s="74">
        <v>45.39</v>
      </c>
      <c r="R181" s="75"/>
      <c r="S181" s="81">
        <v>89</v>
      </c>
      <c r="T181" s="74">
        <v>0.89</v>
      </c>
      <c r="U181" s="74">
        <v>2.67</v>
      </c>
      <c r="V181" s="74">
        <v>7.3425000000000002</v>
      </c>
      <c r="W181" s="74">
        <v>11.3475</v>
      </c>
      <c r="X181" s="74">
        <v>66.75</v>
      </c>
      <c r="Y181" s="67"/>
      <c r="Z181" s="81">
        <v>89</v>
      </c>
      <c r="AA181" s="67">
        <v>0.39160000000000006</v>
      </c>
      <c r="AB181" s="67">
        <v>1.1837</v>
      </c>
      <c r="AC181" s="67">
        <v>3.2662999999999998</v>
      </c>
      <c r="AD181" s="67">
        <v>5.0462999999999996</v>
      </c>
      <c r="AE181" s="67">
        <v>29.663699999999999</v>
      </c>
      <c r="AF181" s="67">
        <v>49.448399999999999</v>
      </c>
      <c r="AG181" s="67"/>
      <c r="AH181" s="81">
        <v>89</v>
      </c>
      <c r="AI181" s="67">
        <v>9.8888888888888873E-2</v>
      </c>
      <c r="AJ181" s="67">
        <v>0.29666666666666663</v>
      </c>
      <c r="AK181" s="67">
        <v>0.8158333333333333</v>
      </c>
      <c r="AL181" s="67">
        <v>1.2608333333333335</v>
      </c>
      <c r="AM181" s="67">
        <v>7.4166666666666679</v>
      </c>
      <c r="AN181" s="67">
        <v>29.666666666666671</v>
      </c>
      <c r="AO181" s="67">
        <v>49.444444444444443</v>
      </c>
      <c r="AP181" s="67"/>
      <c r="AQ181" s="81">
        <v>89</v>
      </c>
      <c r="AR181" s="67">
        <v>5.5625000000000001E-2</v>
      </c>
      <c r="AS181" s="67">
        <v>0.166875</v>
      </c>
      <c r="AT181" s="67">
        <v>0.45890625000000002</v>
      </c>
      <c r="AU181" s="67">
        <v>0.70921875000000001</v>
      </c>
      <c r="AV181" s="67">
        <v>4.171875</v>
      </c>
      <c r="AW181" s="67">
        <v>16.6875</v>
      </c>
      <c r="AX181" s="67">
        <v>27.8125</v>
      </c>
      <c r="AY181" s="67">
        <v>38.9375</v>
      </c>
      <c r="AZ181" s="67"/>
      <c r="BA181" s="81">
        <v>89</v>
      </c>
      <c r="BB181" s="70">
        <v>3.56E-2</v>
      </c>
      <c r="BC181" s="70">
        <v>0.10679999999999999</v>
      </c>
      <c r="BD181" s="70">
        <v>0.29370000000000002</v>
      </c>
      <c r="BE181" s="70">
        <v>0.45390000000000003</v>
      </c>
      <c r="BF181" s="70">
        <v>2.67</v>
      </c>
      <c r="BG181" s="70">
        <v>10.68</v>
      </c>
      <c r="BH181" s="70">
        <v>17.8</v>
      </c>
      <c r="BI181" s="70">
        <v>24.92</v>
      </c>
      <c r="BJ181" s="70">
        <v>32.04</v>
      </c>
    </row>
    <row r="182" spans="1:62" x14ac:dyDescent="0.25">
      <c r="A182" s="81">
        <v>89.5</v>
      </c>
      <c r="B182" s="79">
        <v>89.5</v>
      </c>
      <c r="C182" s="75"/>
      <c r="D182" s="81">
        <v>89.5</v>
      </c>
      <c r="E182" s="85">
        <v>22.375</v>
      </c>
      <c r="F182" s="76">
        <v>67.125</v>
      </c>
      <c r="G182" s="75"/>
      <c r="H182" s="81">
        <v>89.5</v>
      </c>
      <c r="I182" s="77">
        <v>7.3032000000000004</v>
      </c>
      <c r="J182" s="77">
        <v>21.91855</v>
      </c>
      <c r="K182" s="77">
        <v>60.27825</v>
      </c>
      <c r="L182" s="75"/>
      <c r="M182" s="81">
        <v>89.5</v>
      </c>
      <c r="N182" s="74">
        <v>3.58</v>
      </c>
      <c r="O182" s="74">
        <v>10.74</v>
      </c>
      <c r="P182" s="74">
        <v>29.535</v>
      </c>
      <c r="Q182" s="74">
        <v>45.645000000000003</v>
      </c>
      <c r="R182" s="75"/>
      <c r="S182" s="81">
        <v>89.5</v>
      </c>
      <c r="T182" s="74">
        <v>0.89500000000000002</v>
      </c>
      <c r="U182" s="74">
        <v>2.6850000000000001</v>
      </c>
      <c r="V182" s="74">
        <v>7.38375</v>
      </c>
      <c r="W182" s="74">
        <v>11.411250000000001</v>
      </c>
      <c r="X182" s="74">
        <v>67.125</v>
      </c>
      <c r="Y182" s="67"/>
      <c r="Z182" s="81">
        <v>89.5</v>
      </c>
      <c r="AA182" s="67">
        <v>0.39380000000000004</v>
      </c>
      <c r="AB182" s="67">
        <v>1.19035</v>
      </c>
      <c r="AC182" s="67">
        <v>3.2846499999999996</v>
      </c>
      <c r="AD182" s="67">
        <v>5.0746500000000001</v>
      </c>
      <c r="AE182" s="67">
        <v>29.830349999999999</v>
      </c>
      <c r="AF182" s="67">
        <v>49.726199999999999</v>
      </c>
      <c r="AG182" s="67"/>
      <c r="AH182" s="81">
        <v>89.5</v>
      </c>
      <c r="AI182" s="67">
        <v>9.9444444444444446E-2</v>
      </c>
      <c r="AJ182" s="67">
        <v>0.29833333333333334</v>
      </c>
      <c r="AK182" s="67">
        <v>0.82041666666666657</v>
      </c>
      <c r="AL182" s="67">
        <v>1.2679166666666668</v>
      </c>
      <c r="AM182" s="67">
        <v>7.4583333333333339</v>
      </c>
      <c r="AN182" s="67">
        <v>29.833333333333336</v>
      </c>
      <c r="AO182" s="67">
        <v>49.722222222222229</v>
      </c>
      <c r="AP182" s="67"/>
      <c r="AQ182" s="81">
        <v>89.5</v>
      </c>
      <c r="AR182" s="67">
        <v>5.5937500000000001E-2</v>
      </c>
      <c r="AS182" s="67">
        <v>0.1678125</v>
      </c>
      <c r="AT182" s="67">
        <v>0.461484375</v>
      </c>
      <c r="AU182" s="67">
        <v>0.71320312500000005</v>
      </c>
      <c r="AV182" s="67">
        <v>4.1953125</v>
      </c>
      <c r="AW182" s="67">
        <v>16.78125</v>
      </c>
      <c r="AX182" s="67">
        <v>27.96875</v>
      </c>
      <c r="AY182" s="67">
        <v>39.15625</v>
      </c>
      <c r="AZ182" s="67"/>
      <c r="BA182" s="81">
        <v>89.5</v>
      </c>
      <c r="BB182" s="70">
        <v>3.5799999999999998E-2</v>
      </c>
      <c r="BC182" s="70">
        <v>0.1074</v>
      </c>
      <c r="BD182" s="70">
        <v>0.29535</v>
      </c>
      <c r="BE182" s="70">
        <v>0.45645000000000002</v>
      </c>
      <c r="BF182" s="70">
        <v>2.6850000000000001</v>
      </c>
      <c r="BG182" s="70">
        <v>10.74</v>
      </c>
      <c r="BH182" s="70">
        <v>17.899999999999999</v>
      </c>
      <c r="BI182" s="70">
        <v>25.06</v>
      </c>
      <c r="BJ182" s="70">
        <v>32.22</v>
      </c>
    </row>
    <row r="183" spans="1:62" x14ac:dyDescent="0.25">
      <c r="A183" s="81">
        <v>90</v>
      </c>
      <c r="B183" s="79">
        <v>90</v>
      </c>
      <c r="C183" s="75"/>
      <c r="D183" s="81">
        <v>90</v>
      </c>
      <c r="E183" s="85">
        <v>22.5</v>
      </c>
      <c r="F183" s="76">
        <v>67.5</v>
      </c>
      <c r="G183" s="75"/>
      <c r="H183" s="81">
        <v>90</v>
      </c>
      <c r="I183" s="77">
        <v>7.3439999999999994</v>
      </c>
      <c r="J183" s="77">
        <v>22.041</v>
      </c>
      <c r="K183" s="77">
        <v>60.614999999999988</v>
      </c>
      <c r="L183" s="75"/>
      <c r="M183" s="81">
        <v>90</v>
      </c>
      <c r="N183" s="74">
        <v>3.6</v>
      </c>
      <c r="O183" s="74">
        <v>10.8</v>
      </c>
      <c r="P183" s="74">
        <v>29.7</v>
      </c>
      <c r="Q183" s="74">
        <v>45.9</v>
      </c>
      <c r="R183" s="75"/>
      <c r="S183" s="81">
        <v>90</v>
      </c>
      <c r="T183" s="74">
        <v>0.9</v>
      </c>
      <c r="U183" s="74">
        <v>2.7</v>
      </c>
      <c r="V183" s="74">
        <v>7.4249999999999998</v>
      </c>
      <c r="W183" s="74">
        <v>11.475</v>
      </c>
      <c r="X183" s="74">
        <v>67.5</v>
      </c>
      <c r="Y183" s="67"/>
      <c r="Z183" s="81">
        <v>90</v>
      </c>
      <c r="AA183" s="67">
        <v>0.39600000000000002</v>
      </c>
      <c r="AB183" s="67">
        <v>1.1970000000000001</v>
      </c>
      <c r="AC183" s="67">
        <v>3.3029999999999999</v>
      </c>
      <c r="AD183" s="67">
        <v>5.1029999999999998</v>
      </c>
      <c r="AE183" s="67">
        <v>29.997</v>
      </c>
      <c r="AF183" s="67">
        <v>50.004000000000005</v>
      </c>
      <c r="AG183" s="67"/>
      <c r="AH183" s="81">
        <v>90</v>
      </c>
      <c r="AI183" s="67">
        <v>0.1</v>
      </c>
      <c r="AJ183" s="67">
        <v>0.3</v>
      </c>
      <c r="AK183" s="67">
        <v>0.82499999999999996</v>
      </c>
      <c r="AL183" s="67">
        <v>1.2749999999999999</v>
      </c>
      <c r="AM183" s="67">
        <v>7.5</v>
      </c>
      <c r="AN183" s="67">
        <v>30</v>
      </c>
      <c r="AO183" s="67">
        <v>50</v>
      </c>
      <c r="AP183" s="67"/>
      <c r="AQ183" s="81">
        <v>90</v>
      </c>
      <c r="AR183" s="67">
        <v>5.6250000000000001E-2</v>
      </c>
      <c r="AS183" s="67">
        <v>0.16875000000000001</v>
      </c>
      <c r="AT183" s="67">
        <v>0.46406249999999999</v>
      </c>
      <c r="AU183" s="67">
        <v>0.71718749999999998</v>
      </c>
      <c r="AV183" s="67">
        <v>4.21875</v>
      </c>
      <c r="AW183" s="67">
        <v>16.875</v>
      </c>
      <c r="AX183" s="67">
        <v>28.125</v>
      </c>
      <c r="AY183" s="67">
        <v>39.375</v>
      </c>
      <c r="AZ183" s="67"/>
      <c r="BA183" s="81">
        <v>90</v>
      </c>
      <c r="BB183" s="70">
        <v>3.6000000000000004E-2</v>
      </c>
      <c r="BC183" s="70">
        <v>0.10799999999999998</v>
      </c>
      <c r="BD183" s="70">
        <v>0.29700000000000004</v>
      </c>
      <c r="BE183" s="70">
        <v>0.45899999999999996</v>
      </c>
      <c r="BF183" s="70">
        <v>2.7</v>
      </c>
      <c r="BG183" s="70">
        <v>10.8</v>
      </c>
      <c r="BH183" s="70">
        <v>18</v>
      </c>
      <c r="BI183" s="70">
        <v>25.2</v>
      </c>
      <c r="BJ183" s="70">
        <v>32.4</v>
      </c>
    </row>
    <row r="184" spans="1:62" x14ac:dyDescent="0.25">
      <c r="A184" s="81">
        <v>90.5</v>
      </c>
      <c r="B184" s="79">
        <v>90.5</v>
      </c>
      <c r="C184" s="75"/>
      <c r="D184" s="81">
        <v>90.5</v>
      </c>
      <c r="E184" s="85">
        <v>22.625</v>
      </c>
      <c r="F184" s="76">
        <v>67.875</v>
      </c>
      <c r="G184" s="75"/>
      <c r="H184" s="81">
        <v>90.5</v>
      </c>
      <c r="I184" s="77">
        <v>7.3848000000000003</v>
      </c>
      <c r="J184" s="77">
        <v>22.163449999999997</v>
      </c>
      <c r="K184" s="77">
        <v>60.95174999999999</v>
      </c>
      <c r="L184" s="75"/>
      <c r="M184" s="81">
        <v>90.5</v>
      </c>
      <c r="N184" s="74">
        <v>3.62</v>
      </c>
      <c r="O184" s="74">
        <v>10.86</v>
      </c>
      <c r="P184" s="74">
        <v>29.864999999999998</v>
      </c>
      <c r="Q184" s="74">
        <v>46.155000000000001</v>
      </c>
      <c r="R184" s="75"/>
      <c r="S184" s="81">
        <v>90.5</v>
      </c>
      <c r="T184" s="74">
        <v>0.90500000000000003</v>
      </c>
      <c r="U184" s="74">
        <v>2.7149999999999999</v>
      </c>
      <c r="V184" s="74">
        <v>7.4662499999999996</v>
      </c>
      <c r="W184" s="74">
        <v>11.53875</v>
      </c>
      <c r="X184" s="74">
        <v>67.875</v>
      </c>
      <c r="Y184" s="67"/>
      <c r="Z184" s="81">
        <v>90.5</v>
      </c>
      <c r="AA184" s="67">
        <v>0.3982</v>
      </c>
      <c r="AB184" s="67">
        <v>1.2036500000000001</v>
      </c>
      <c r="AC184" s="67">
        <v>3.3213499999999998</v>
      </c>
      <c r="AD184" s="67">
        <v>5.1313500000000003</v>
      </c>
      <c r="AE184" s="67">
        <v>30.163649999999997</v>
      </c>
      <c r="AF184" s="67">
        <v>50.281800000000004</v>
      </c>
      <c r="AG184" s="67"/>
      <c r="AH184" s="81">
        <v>90.5</v>
      </c>
      <c r="AI184" s="67">
        <v>0.10055555555555555</v>
      </c>
      <c r="AJ184" s="67">
        <v>0.30166666666666664</v>
      </c>
      <c r="AK184" s="67">
        <v>0.82958333333333334</v>
      </c>
      <c r="AL184" s="67">
        <v>1.2820833333333335</v>
      </c>
      <c r="AM184" s="67">
        <v>7.5416666666666679</v>
      </c>
      <c r="AN184" s="67">
        <v>30.166666666666671</v>
      </c>
      <c r="AO184" s="67">
        <v>50.277777777777786</v>
      </c>
      <c r="AP184" s="67"/>
      <c r="AQ184" s="81">
        <v>90.5</v>
      </c>
      <c r="AR184" s="67">
        <v>5.6562500000000002E-2</v>
      </c>
      <c r="AS184" s="67">
        <v>0.16968749999999999</v>
      </c>
      <c r="AT184" s="67">
        <v>0.46664062499999998</v>
      </c>
      <c r="AU184" s="67">
        <v>0.72117187500000002</v>
      </c>
      <c r="AV184" s="67">
        <v>4.2421875</v>
      </c>
      <c r="AW184" s="67">
        <v>16.96875</v>
      </c>
      <c r="AX184" s="67">
        <v>28.28125</v>
      </c>
      <c r="AY184" s="67">
        <v>39.59375</v>
      </c>
      <c r="AZ184" s="67"/>
      <c r="BA184" s="81">
        <v>90.5</v>
      </c>
      <c r="BB184" s="70">
        <v>3.6200000000000003E-2</v>
      </c>
      <c r="BC184" s="70">
        <v>0.10859999999999999</v>
      </c>
      <c r="BD184" s="70">
        <v>0.29865000000000003</v>
      </c>
      <c r="BE184" s="70">
        <v>0.46155000000000002</v>
      </c>
      <c r="BF184" s="70">
        <v>2.7149999999999999</v>
      </c>
      <c r="BG184" s="70">
        <v>10.86</v>
      </c>
      <c r="BH184" s="70">
        <v>18.100000000000001</v>
      </c>
      <c r="BI184" s="70">
        <v>25.34</v>
      </c>
      <c r="BJ184" s="70">
        <v>32.58</v>
      </c>
    </row>
    <row r="185" spans="1:62" x14ac:dyDescent="0.25">
      <c r="A185" s="81">
        <v>91</v>
      </c>
      <c r="B185" s="79">
        <v>91</v>
      </c>
      <c r="C185" s="75"/>
      <c r="D185" s="81">
        <v>91</v>
      </c>
      <c r="E185" s="85">
        <v>22.75</v>
      </c>
      <c r="F185" s="76">
        <v>68.25</v>
      </c>
      <c r="G185" s="75"/>
      <c r="H185" s="81">
        <v>91</v>
      </c>
      <c r="I185" s="77">
        <v>7.4256000000000002</v>
      </c>
      <c r="J185" s="77">
        <v>22.285899999999998</v>
      </c>
      <c r="K185" s="77">
        <v>61.288499999999992</v>
      </c>
      <c r="L185" s="75"/>
      <c r="M185" s="81">
        <v>91</v>
      </c>
      <c r="N185" s="74">
        <v>3.64</v>
      </c>
      <c r="O185" s="74">
        <v>10.92</v>
      </c>
      <c r="P185" s="74">
        <v>30.03</v>
      </c>
      <c r="Q185" s="74">
        <v>46.41</v>
      </c>
      <c r="R185" s="75"/>
      <c r="S185" s="81">
        <v>91</v>
      </c>
      <c r="T185" s="74">
        <v>0.91</v>
      </c>
      <c r="U185" s="74">
        <v>2.73</v>
      </c>
      <c r="V185" s="74">
        <v>7.5075000000000003</v>
      </c>
      <c r="W185" s="74">
        <v>11.602499999999999</v>
      </c>
      <c r="X185" s="74">
        <v>68.25</v>
      </c>
      <c r="Y185" s="67"/>
      <c r="Z185" s="81">
        <v>91</v>
      </c>
      <c r="AA185" s="67">
        <v>0.40039999999999998</v>
      </c>
      <c r="AB185" s="67">
        <v>1.2102999999999999</v>
      </c>
      <c r="AC185" s="67">
        <v>3.3396999999999997</v>
      </c>
      <c r="AD185" s="67">
        <v>5.1597</v>
      </c>
      <c r="AE185" s="67">
        <v>30.330299999999998</v>
      </c>
      <c r="AF185" s="67">
        <v>50.559600000000003</v>
      </c>
      <c r="AG185" s="67"/>
      <c r="AH185" s="81">
        <v>91</v>
      </c>
      <c r="AI185" s="67">
        <v>0.10111111111111111</v>
      </c>
      <c r="AJ185" s="67">
        <v>0.30333333333333334</v>
      </c>
      <c r="AK185" s="67">
        <v>0.83416666666666661</v>
      </c>
      <c r="AL185" s="67">
        <v>1.2891666666666668</v>
      </c>
      <c r="AM185" s="67">
        <v>7.5833333333333339</v>
      </c>
      <c r="AN185" s="67">
        <v>30.333333333333336</v>
      </c>
      <c r="AO185" s="67">
        <v>50.555555555555557</v>
      </c>
      <c r="AP185" s="67"/>
      <c r="AQ185" s="81">
        <v>91</v>
      </c>
      <c r="AR185" s="67">
        <v>5.6875000000000002E-2</v>
      </c>
      <c r="AS185" s="67">
        <v>0.170625</v>
      </c>
      <c r="AT185" s="67">
        <v>0.46921875000000002</v>
      </c>
      <c r="AU185" s="67">
        <v>0.72515624999999995</v>
      </c>
      <c r="AV185" s="67">
        <v>4.265625</v>
      </c>
      <c r="AW185" s="67">
        <v>17.0625</v>
      </c>
      <c r="AX185" s="67">
        <v>28.4375</v>
      </c>
      <c r="AY185" s="67">
        <v>39.8125</v>
      </c>
      <c r="AZ185" s="67"/>
      <c r="BA185" s="81">
        <v>91</v>
      </c>
      <c r="BB185" s="70">
        <v>3.6400000000000002E-2</v>
      </c>
      <c r="BC185" s="70">
        <v>0.10920000000000001</v>
      </c>
      <c r="BD185" s="70">
        <v>0.30030000000000001</v>
      </c>
      <c r="BE185" s="70">
        <v>0.46410000000000001</v>
      </c>
      <c r="BF185" s="70">
        <v>2.73</v>
      </c>
      <c r="BG185" s="70">
        <v>10.92</v>
      </c>
      <c r="BH185" s="70">
        <v>18.2</v>
      </c>
      <c r="BI185" s="70">
        <v>25.48</v>
      </c>
      <c r="BJ185" s="70">
        <v>32.76</v>
      </c>
    </row>
    <row r="186" spans="1:62" x14ac:dyDescent="0.25">
      <c r="A186" s="81">
        <v>91.5</v>
      </c>
      <c r="B186" s="79">
        <v>91.5</v>
      </c>
      <c r="C186" s="75"/>
      <c r="D186" s="81">
        <v>91.5</v>
      </c>
      <c r="E186" s="85">
        <v>22.875</v>
      </c>
      <c r="F186" s="76">
        <v>68.625</v>
      </c>
      <c r="G186" s="75"/>
      <c r="H186" s="81">
        <v>91.5</v>
      </c>
      <c r="I186" s="77">
        <v>7.4664000000000001</v>
      </c>
      <c r="J186" s="77">
        <v>22.408349999999999</v>
      </c>
      <c r="K186" s="77">
        <v>61.625249999999994</v>
      </c>
      <c r="L186" s="75"/>
      <c r="M186" s="81">
        <v>91.5</v>
      </c>
      <c r="N186" s="74">
        <v>3.66</v>
      </c>
      <c r="O186" s="74">
        <v>10.98</v>
      </c>
      <c r="P186" s="74">
        <v>30.195</v>
      </c>
      <c r="Q186" s="74">
        <v>46.664999999999999</v>
      </c>
      <c r="R186" s="75"/>
      <c r="S186" s="81">
        <v>91.5</v>
      </c>
      <c r="T186" s="74">
        <v>0.91500000000000004</v>
      </c>
      <c r="U186" s="74">
        <v>2.7450000000000001</v>
      </c>
      <c r="V186" s="74">
        <v>7.5487500000000001</v>
      </c>
      <c r="W186" s="74">
        <v>11.66625</v>
      </c>
      <c r="X186" s="74">
        <v>68.625</v>
      </c>
      <c r="Y186" s="67"/>
      <c r="Z186" s="81">
        <v>91.5</v>
      </c>
      <c r="AA186" s="67">
        <v>0.40259999999999996</v>
      </c>
      <c r="AB186" s="67">
        <v>1.21695</v>
      </c>
      <c r="AC186" s="67">
        <v>3.35805</v>
      </c>
      <c r="AD186" s="67">
        <v>5.1880499999999996</v>
      </c>
      <c r="AE186" s="67">
        <v>30.496949999999998</v>
      </c>
      <c r="AF186" s="67">
        <v>50.837399999999995</v>
      </c>
      <c r="AG186" s="67"/>
      <c r="AH186" s="81">
        <v>91.5</v>
      </c>
      <c r="AI186" s="67">
        <v>0.10166666666666666</v>
      </c>
      <c r="AJ186" s="67">
        <v>0.30499999999999999</v>
      </c>
      <c r="AK186" s="67">
        <v>0.83875</v>
      </c>
      <c r="AL186" s="67">
        <v>1.2962499999999999</v>
      </c>
      <c r="AM186" s="67">
        <v>7.625</v>
      </c>
      <c r="AN186" s="67">
        <v>30.5</v>
      </c>
      <c r="AO186" s="67">
        <v>50.833333333333329</v>
      </c>
      <c r="AP186" s="67"/>
      <c r="AQ186" s="81">
        <v>91.5</v>
      </c>
      <c r="AR186" s="67">
        <v>5.7187500000000002E-2</v>
      </c>
      <c r="AS186" s="67">
        <v>0.17156250000000001</v>
      </c>
      <c r="AT186" s="67">
        <v>0.471796875</v>
      </c>
      <c r="AU186" s="67">
        <v>0.72914062499999999</v>
      </c>
      <c r="AV186" s="67">
        <v>4.2890625</v>
      </c>
      <c r="AW186" s="67">
        <v>17.15625</v>
      </c>
      <c r="AX186" s="67">
        <v>28.59375</v>
      </c>
      <c r="AY186" s="67">
        <v>40.03125</v>
      </c>
      <c r="AZ186" s="67"/>
      <c r="BA186" s="81">
        <v>91.5</v>
      </c>
      <c r="BB186" s="70">
        <v>3.6600000000000001E-2</v>
      </c>
      <c r="BC186" s="70">
        <v>0.10980000000000001</v>
      </c>
      <c r="BD186" s="70">
        <v>0.30195</v>
      </c>
      <c r="BE186" s="70">
        <v>0.46665000000000001</v>
      </c>
      <c r="BF186" s="70">
        <v>2.7450000000000001</v>
      </c>
      <c r="BG186" s="70">
        <v>10.98</v>
      </c>
      <c r="BH186" s="70">
        <v>18.3</v>
      </c>
      <c r="BI186" s="70">
        <v>25.62</v>
      </c>
      <c r="BJ186" s="70">
        <v>32.94</v>
      </c>
    </row>
    <row r="187" spans="1:62" x14ac:dyDescent="0.25">
      <c r="A187" s="81">
        <v>92</v>
      </c>
      <c r="B187" s="79">
        <v>92</v>
      </c>
      <c r="C187" s="75"/>
      <c r="D187" s="81">
        <v>92</v>
      </c>
      <c r="E187" s="85">
        <v>23</v>
      </c>
      <c r="F187" s="76">
        <v>69</v>
      </c>
      <c r="G187" s="75"/>
      <c r="H187" s="81">
        <v>92</v>
      </c>
      <c r="I187" s="77">
        <v>7.5072000000000001</v>
      </c>
      <c r="J187" s="77">
        <v>22.530799999999999</v>
      </c>
      <c r="K187" s="77">
        <v>61.961999999999996</v>
      </c>
      <c r="L187" s="75"/>
      <c r="M187" s="81">
        <v>92</v>
      </c>
      <c r="N187" s="74">
        <v>3.68</v>
      </c>
      <c r="O187" s="74">
        <v>11.04</v>
      </c>
      <c r="P187" s="74">
        <v>30.36</v>
      </c>
      <c r="Q187" s="74">
        <v>46.92</v>
      </c>
      <c r="R187" s="75"/>
      <c r="S187" s="81">
        <v>92</v>
      </c>
      <c r="T187" s="74">
        <v>0.92</v>
      </c>
      <c r="U187" s="74">
        <v>2.76</v>
      </c>
      <c r="V187" s="74">
        <v>7.59</v>
      </c>
      <c r="W187" s="74">
        <v>11.73</v>
      </c>
      <c r="X187" s="74">
        <v>69</v>
      </c>
      <c r="Y187" s="67"/>
      <c r="Z187" s="81">
        <v>92</v>
      </c>
      <c r="AA187" s="67">
        <v>0.40479999999999999</v>
      </c>
      <c r="AB187" s="67">
        <v>1.2236000000000002</v>
      </c>
      <c r="AC187" s="67">
        <v>3.3763999999999998</v>
      </c>
      <c r="AD187" s="67">
        <v>5.2164000000000001</v>
      </c>
      <c r="AE187" s="67">
        <v>30.663599999999995</v>
      </c>
      <c r="AF187" s="67">
        <v>51.115200000000002</v>
      </c>
      <c r="AG187" s="67"/>
      <c r="AH187" s="81">
        <v>92</v>
      </c>
      <c r="AI187" s="67">
        <v>0.10222222222222221</v>
      </c>
      <c r="AJ187" s="67">
        <v>0.30666666666666664</v>
      </c>
      <c r="AK187" s="67">
        <v>0.84333333333333327</v>
      </c>
      <c r="AL187" s="67">
        <v>1.3033333333333335</v>
      </c>
      <c r="AM187" s="67">
        <v>7.6666666666666679</v>
      </c>
      <c r="AN187" s="67">
        <v>30.666666666666671</v>
      </c>
      <c r="AO187" s="67">
        <v>51.111111111111114</v>
      </c>
      <c r="AP187" s="67"/>
      <c r="AQ187" s="81">
        <v>92</v>
      </c>
      <c r="AR187" s="67">
        <v>5.7500000000000002E-2</v>
      </c>
      <c r="AS187" s="67">
        <v>0.17249999999999999</v>
      </c>
      <c r="AT187" s="67">
        <v>0.47437499999999999</v>
      </c>
      <c r="AU187" s="67">
        <v>0.73312500000000003</v>
      </c>
      <c r="AV187" s="67">
        <v>4.3125</v>
      </c>
      <c r="AW187" s="67">
        <v>17.25</v>
      </c>
      <c r="AX187" s="67">
        <v>28.75</v>
      </c>
      <c r="AY187" s="67">
        <v>40.25</v>
      </c>
      <c r="AZ187" s="67"/>
      <c r="BA187" s="81">
        <v>92</v>
      </c>
      <c r="BB187" s="70">
        <v>3.6799999999999999E-2</v>
      </c>
      <c r="BC187" s="70">
        <v>0.1104</v>
      </c>
      <c r="BD187" s="70">
        <v>0.30360000000000004</v>
      </c>
      <c r="BE187" s="70">
        <v>0.46920000000000001</v>
      </c>
      <c r="BF187" s="70">
        <v>2.76</v>
      </c>
      <c r="BG187" s="70">
        <v>11.04</v>
      </c>
      <c r="BH187" s="70">
        <v>18.399999999999999</v>
      </c>
      <c r="BI187" s="70">
        <v>25.76</v>
      </c>
      <c r="BJ187" s="70">
        <v>33.119999999999997</v>
      </c>
    </row>
    <row r="188" spans="1:62" x14ac:dyDescent="0.25">
      <c r="A188" s="81">
        <v>92.5</v>
      </c>
      <c r="B188" s="79">
        <v>92.5</v>
      </c>
      <c r="C188" s="75"/>
      <c r="D188" s="81">
        <v>92.5</v>
      </c>
      <c r="E188" s="85">
        <v>23.125</v>
      </c>
      <c r="F188" s="76">
        <v>69.375</v>
      </c>
      <c r="G188" s="75"/>
      <c r="H188" s="81">
        <v>92.5</v>
      </c>
      <c r="I188" s="77">
        <v>7.5480000000000009</v>
      </c>
      <c r="J188" s="77">
        <v>22.65325</v>
      </c>
      <c r="K188" s="77">
        <v>62.298749999999991</v>
      </c>
      <c r="L188" s="75"/>
      <c r="M188" s="81">
        <v>92.5</v>
      </c>
      <c r="N188" s="74">
        <v>3.7</v>
      </c>
      <c r="O188" s="74">
        <v>11.1</v>
      </c>
      <c r="P188" s="74">
        <v>30.524999999999999</v>
      </c>
      <c r="Q188" s="74">
        <v>47.174999999999997</v>
      </c>
      <c r="R188" s="75"/>
      <c r="S188" s="81">
        <v>92.5</v>
      </c>
      <c r="T188" s="74">
        <v>0.92500000000000004</v>
      </c>
      <c r="U188" s="74">
        <v>2.7749999999999999</v>
      </c>
      <c r="V188" s="74">
        <v>7.6312499999999996</v>
      </c>
      <c r="W188" s="74">
        <v>11.793749999999999</v>
      </c>
      <c r="X188" s="74">
        <v>69.375</v>
      </c>
      <c r="Y188" s="67"/>
      <c r="Z188" s="81">
        <v>92.5</v>
      </c>
      <c r="AA188" s="67">
        <v>0.40700000000000003</v>
      </c>
      <c r="AB188" s="67">
        <v>1.2302500000000001</v>
      </c>
      <c r="AC188" s="67">
        <v>3.3947499999999997</v>
      </c>
      <c r="AD188" s="67">
        <v>5.2447499999999998</v>
      </c>
      <c r="AE188" s="67">
        <v>30.830249999999996</v>
      </c>
      <c r="AF188" s="67">
        <v>51.393000000000001</v>
      </c>
      <c r="AG188" s="67"/>
      <c r="AH188" s="81">
        <v>92.5</v>
      </c>
      <c r="AI188" s="67">
        <v>0.10277777777777777</v>
      </c>
      <c r="AJ188" s="67">
        <v>0.30833333333333335</v>
      </c>
      <c r="AK188" s="67">
        <v>0.84791666666666654</v>
      </c>
      <c r="AL188" s="67">
        <v>1.3104166666666668</v>
      </c>
      <c r="AM188" s="67">
        <v>7.7083333333333339</v>
      </c>
      <c r="AN188" s="67">
        <v>30.833333333333336</v>
      </c>
      <c r="AO188" s="67">
        <v>51.388888888888886</v>
      </c>
      <c r="AP188" s="67"/>
      <c r="AQ188" s="81">
        <v>92.5</v>
      </c>
      <c r="AR188" s="67">
        <v>5.7812500000000003E-2</v>
      </c>
      <c r="AS188" s="67">
        <v>0.17343749999999999</v>
      </c>
      <c r="AT188" s="67">
        <v>0.47695312499999998</v>
      </c>
      <c r="AU188" s="67">
        <v>0.73710937499999996</v>
      </c>
      <c r="AV188" s="67">
        <v>4.3359375</v>
      </c>
      <c r="AW188" s="67">
        <v>17.34375</v>
      </c>
      <c r="AX188" s="67">
        <v>28.90625</v>
      </c>
      <c r="AY188" s="67">
        <v>40.46875</v>
      </c>
      <c r="AZ188" s="67"/>
      <c r="BA188" s="81">
        <v>92.5</v>
      </c>
      <c r="BB188" s="70">
        <v>3.7000000000000005E-2</v>
      </c>
      <c r="BC188" s="70">
        <v>0.111</v>
      </c>
      <c r="BD188" s="70">
        <v>0.30525000000000002</v>
      </c>
      <c r="BE188" s="70">
        <v>0.47175000000000006</v>
      </c>
      <c r="BF188" s="70">
        <v>2.7749999999999999</v>
      </c>
      <c r="BG188" s="70">
        <v>11.1</v>
      </c>
      <c r="BH188" s="70">
        <v>18.5</v>
      </c>
      <c r="BI188" s="70">
        <v>25.9</v>
      </c>
      <c r="BJ188" s="70">
        <v>33.299999999999997</v>
      </c>
    </row>
    <row r="189" spans="1:62" x14ac:dyDescent="0.25">
      <c r="A189" s="81">
        <v>93</v>
      </c>
      <c r="B189" s="79">
        <v>93</v>
      </c>
      <c r="C189" s="75"/>
      <c r="D189" s="81">
        <v>93</v>
      </c>
      <c r="E189" s="85">
        <v>23.25</v>
      </c>
      <c r="F189" s="76">
        <v>69.75</v>
      </c>
      <c r="G189" s="75"/>
      <c r="H189" s="81">
        <v>93</v>
      </c>
      <c r="I189" s="77">
        <v>7.5888</v>
      </c>
      <c r="J189" s="77">
        <v>22.775699999999997</v>
      </c>
      <c r="K189" s="77">
        <v>62.635499999999993</v>
      </c>
      <c r="L189" s="75"/>
      <c r="M189" s="81">
        <v>93</v>
      </c>
      <c r="N189" s="74">
        <v>3.72</v>
      </c>
      <c r="O189" s="74">
        <v>11.16</v>
      </c>
      <c r="P189" s="74">
        <v>30.69</v>
      </c>
      <c r="Q189" s="74">
        <v>47.43</v>
      </c>
      <c r="R189" s="75"/>
      <c r="S189" s="81">
        <v>93</v>
      </c>
      <c r="T189" s="74">
        <v>0.93</v>
      </c>
      <c r="U189" s="74">
        <v>2.79</v>
      </c>
      <c r="V189" s="74">
        <v>7.6725000000000003</v>
      </c>
      <c r="W189" s="74">
        <v>11.8575</v>
      </c>
      <c r="X189" s="74">
        <v>69.75</v>
      </c>
      <c r="Y189" s="67"/>
      <c r="Z189" s="81">
        <v>93</v>
      </c>
      <c r="AA189" s="67">
        <v>0.40920000000000001</v>
      </c>
      <c r="AB189" s="67">
        <v>1.2369000000000001</v>
      </c>
      <c r="AC189" s="67">
        <v>3.4131</v>
      </c>
      <c r="AD189" s="67">
        <v>5.2730999999999995</v>
      </c>
      <c r="AE189" s="67">
        <v>30.9969</v>
      </c>
      <c r="AF189" s="67">
        <v>51.6708</v>
      </c>
      <c r="AG189" s="67"/>
      <c r="AH189" s="81">
        <v>93</v>
      </c>
      <c r="AI189" s="67">
        <v>0.10333333333333332</v>
      </c>
      <c r="AJ189" s="67">
        <v>0.31</v>
      </c>
      <c r="AK189" s="67">
        <v>0.85250000000000004</v>
      </c>
      <c r="AL189" s="67">
        <v>1.3174999999999999</v>
      </c>
      <c r="AM189" s="67">
        <v>7.75</v>
      </c>
      <c r="AN189" s="67">
        <v>31</v>
      </c>
      <c r="AO189" s="67">
        <v>51.666666666666671</v>
      </c>
      <c r="AP189" s="67"/>
      <c r="AQ189" s="81">
        <v>93</v>
      </c>
      <c r="AR189" s="67">
        <v>5.8125000000000003E-2</v>
      </c>
      <c r="AS189" s="67">
        <v>0.174375</v>
      </c>
      <c r="AT189" s="67">
        <v>0.47953125000000002</v>
      </c>
      <c r="AU189" s="67">
        <v>0.74109375</v>
      </c>
      <c r="AV189" s="67">
        <v>4.359375</v>
      </c>
      <c r="AW189" s="67">
        <v>17.4375</v>
      </c>
      <c r="AX189" s="67">
        <v>29.0625</v>
      </c>
      <c r="AY189" s="67">
        <v>40.6875</v>
      </c>
      <c r="AZ189" s="67"/>
      <c r="BA189" s="81">
        <v>93</v>
      </c>
      <c r="BB189" s="70">
        <v>3.7200000000000004E-2</v>
      </c>
      <c r="BC189" s="70">
        <v>0.1116</v>
      </c>
      <c r="BD189" s="70">
        <v>0.30690000000000001</v>
      </c>
      <c r="BE189" s="70">
        <v>0.4743</v>
      </c>
      <c r="BF189" s="70">
        <v>2.79</v>
      </c>
      <c r="BG189" s="70">
        <v>11.16</v>
      </c>
      <c r="BH189" s="70">
        <v>18.600000000000001</v>
      </c>
      <c r="BI189" s="70">
        <v>26.04</v>
      </c>
      <c r="BJ189" s="70">
        <v>33.479999999999997</v>
      </c>
    </row>
    <row r="190" spans="1:62" x14ac:dyDescent="0.25">
      <c r="A190" s="81">
        <v>93.5</v>
      </c>
      <c r="B190" s="79">
        <v>93.5</v>
      </c>
      <c r="C190" s="75"/>
      <c r="D190" s="81">
        <v>93.5</v>
      </c>
      <c r="E190" s="85">
        <v>23.375</v>
      </c>
      <c r="F190" s="76">
        <v>70.125</v>
      </c>
      <c r="G190" s="75"/>
      <c r="H190" s="81">
        <v>93.5</v>
      </c>
      <c r="I190" s="77">
        <v>7.6295999999999999</v>
      </c>
      <c r="J190" s="77">
        <v>22.898150000000001</v>
      </c>
      <c r="K190" s="77">
        <v>62.972249999999995</v>
      </c>
      <c r="L190" s="75"/>
      <c r="M190" s="81">
        <v>93.5</v>
      </c>
      <c r="N190" s="74">
        <v>3.74</v>
      </c>
      <c r="O190" s="74">
        <v>11.22</v>
      </c>
      <c r="P190" s="74">
        <v>30.855</v>
      </c>
      <c r="Q190" s="74">
        <v>47.685000000000002</v>
      </c>
      <c r="R190" s="75"/>
      <c r="S190" s="81">
        <v>93.5</v>
      </c>
      <c r="T190" s="74">
        <v>0.93500000000000005</v>
      </c>
      <c r="U190" s="74">
        <v>2.8050000000000002</v>
      </c>
      <c r="V190" s="74">
        <v>7.7137500000000001</v>
      </c>
      <c r="W190" s="74">
        <v>11.921250000000001</v>
      </c>
      <c r="X190" s="74">
        <v>70.125</v>
      </c>
      <c r="Y190" s="67"/>
      <c r="Z190" s="81">
        <v>93.5</v>
      </c>
      <c r="AA190" s="67">
        <v>0.41139999999999999</v>
      </c>
      <c r="AB190" s="67">
        <v>1.2435499999999999</v>
      </c>
      <c r="AC190" s="67">
        <v>3.4314499999999999</v>
      </c>
      <c r="AD190" s="67">
        <v>5.30145</v>
      </c>
      <c r="AE190" s="67">
        <v>31.163550000000001</v>
      </c>
      <c r="AF190" s="67">
        <v>51.948600000000006</v>
      </c>
      <c r="AG190" s="67"/>
      <c r="AH190" s="81">
        <v>93.5</v>
      </c>
      <c r="AI190" s="67">
        <v>0.10388888888888888</v>
      </c>
      <c r="AJ190" s="67">
        <v>0.31166666666666665</v>
      </c>
      <c r="AK190" s="67">
        <v>0.85708333333333331</v>
      </c>
      <c r="AL190" s="67">
        <v>1.3245833333333334</v>
      </c>
      <c r="AM190" s="67">
        <v>7.7916666666666679</v>
      </c>
      <c r="AN190" s="67">
        <v>31.166666666666671</v>
      </c>
      <c r="AO190" s="67">
        <v>51.944444444444443</v>
      </c>
      <c r="AP190" s="67"/>
      <c r="AQ190" s="81">
        <v>93.5</v>
      </c>
      <c r="AR190" s="67">
        <v>5.8437500000000003E-2</v>
      </c>
      <c r="AS190" s="67">
        <v>0.17531250000000001</v>
      </c>
      <c r="AT190" s="67">
        <v>0.48210937500000001</v>
      </c>
      <c r="AU190" s="67">
        <v>0.74507812500000004</v>
      </c>
      <c r="AV190" s="67">
        <v>4.3828125</v>
      </c>
      <c r="AW190" s="67">
        <v>17.53125</v>
      </c>
      <c r="AX190" s="67">
        <v>29.21875</v>
      </c>
      <c r="AY190" s="67">
        <v>40.90625</v>
      </c>
      <c r="AZ190" s="67"/>
      <c r="BA190" s="81">
        <v>93.5</v>
      </c>
      <c r="BB190" s="70">
        <v>3.7400000000000003E-2</v>
      </c>
      <c r="BC190" s="70">
        <v>0.11219999999999999</v>
      </c>
      <c r="BD190" s="70">
        <v>0.30854999999999999</v>
      </c>
      <c r="BE190" s="70">
        <v>0.47685</v>
      </c>
      <c r="BF190" s="70">
        <v>2.8050000000000002</v>
      </c>
      <c r="BG190" s="70">
        <v>11.22</v>
      </c>
      <c r="BH190" s="70">
        <v>18.7</v>
      </c>
      <c r="BI190" s="70">
        <v>26.18</v>
      </c>
      <c r="BJ190" s="70">
        <v>33.659999999999997</v>
      </c>
    </row>
    <row r="191" spans="1:62" x14ac:dyDescent="0.25">
      <c r="A191" s="81">
        <v>94</v>
      </c>
      <c r="B191" s="79">
        <v>94</v>
      </c>
      <c r="C191" s="75"/>
      <c r="D191" s="81">
        <v>94</v>
      </c>
      <c r="E191" s="85">
        <v>23.5</v>
      </c>
      <c r="F191" s="76">
        <v>70.5</v>
      </c>
      <c r="G191" s="75"/>
      <c r="H191" s="81">
        <v>94</v>
      </c>
      <c r="I191" s="77">
        <v>7.6703999999999999</v>
      </c>
      <c r="J191" s="77">
        <v>23.020599999999998</v>
      </c>
      <c r="K191" s="77">
        <v>63.308999999999997</v>
      </c>
      <c r="L191" s="75"/>
      <c r="M191" s="81">
        <v>94</v>
      </c>
      <c r="N191" s="74">
        <v>3.76</v>
      </c>
      <c r="O191" s="74">
        <v>11.28</v>
      </c>
      <c r="P191" s="74">
        <v>31.02</v>
      </c>
      <c r="Q191" s="74">
        <v>47.94</v>
      </c>
      <c r="R191" s="75"/>
      <c r="S191" s="81">
        <v>94</v>
      </c>
      <c r="T191" s="74">
        <v>0.94</v>
      </c>
      <c r="U191" s="74">
        <v>2.82</v>
      </c>
      <c r="V191" s="74">
        <v>7.7549999999999999</v>
      </c>
      <c r="W191" s="74">
        <v>11.984999999999999</v>
      </c>
      <c r="X191" s="74">
        <v>70.5</v>
      </c>
      <c r="Y191" s="67"/>
      <c r="Z191" s="81">
        <v>94</v>
      </c>
      <c r="AA191" s="67">
        <v>0.41359999999999997</v>
      </c>
      <c r="AB191" s="67">
        <v>1.2502000000000002</v>
      </c>
      <c r="AC191" s="67">
        <v>3.4498000000000002</v>
      </c>
      <c r="AD191" s="67">
        <v>5.3298000000000005</v>
      </c>
      <c r="AE191" s="67">
        <v>31.330200000000001</v>
      </c>
      <c r="AF191" s="67">
        <v>52.226400000000005</v>
      </c>
      <c r="AG191" s="67"/>
      <c r="AH191" s="81">
        <v>94</v>
      </c>
      <c r="AI191" s="67">
        <v>0.10444444444444445</v>
      </c>
      <c r="AJ191" s="67">
        <v>0.3133333333333333</v>
      </c>
      <c r="AK191" s="67">
        <v>0.86166666666666658</v>
      </c>
      <c r="AL191" s="67">
        <v>1.3316666666666668</v>
      </c>
      <c r="AM191" s="67">
        <v>7.8333333333333339</v>
      </c>
      <c r="AN191" s="67">
        <v>31.333333333333336</v>
      </c>
      <c r="AO191" s="67">
        <v>52.222222222222229</v>
      </c>
      <c r="AP191" s="67"/>
      <c r="AQ191" s="81">
        <v>94</v>
      </c>
      <c r="AR191" s="67">
        <v>5.8749999999999997E-2</v>
      </c>
      <c r="AS191" s="67">
        <v>0.17624999999999999</v>
      </c>
      <c r="AT191" s="67">
        <v>0.48468749999999999</v>
      </c>
      <c r="AU191" s="67">
        <v>0.74906249999999996</v>
      </c>
      <c r="AV191" s="67">
        <v>4.40625</v>
      </c>
      <c r="AW191" s="67">
        <v>17.625</v>
      </c>
      <c r="AX191" s="67">
        <v>29.375</v>
      </c>
      <c r="AY191" s="67">
        <v>41.125</v>
      </c>
      <c r="AZ191" s="67"/>
      <c r="BA191" s="81">
        <v>94</v>
      </c>
      <c r="BB191" s="70">
        <v>3.7600000000000001E-2</v>
      </c>
      <c r="BC191" s="70">
        <v>0.1128</v>
      </c>
      <c r="BD191" s="70">
        <v>0.31020000000000003</v>
      </c>
      <c r="BE191" s="70">
        <v>0.47939999999999999</v>
      </c>
      <c r="BF191" s="70">
        <v>2.82</v>
      </c>
      <c r="BG191" s="70">
        <v>11.28</v>
      </c>
      <c r="BH191" s="70">
        <v>18.8</v>
      </c>
      <c r="BI191" s="70">
        <v>26.32</v>
      </c>
      <c r="BJ191" s="70">
        <v>33.840000000000003</v>
      </c>
    </row>
    <row r="192" spans="1:62" x14ac:dyDescent="0.25">
      <c r="A192" s="81">
        <v>94.5</v>
      </c>
      <c r="B192" s="79">
        <v>94.5</v>
      </c>
      <c r="C192" s="75"/>
      <c r="D192" s="81">
        <v>94.5</v>
      </c>
      <c r="E192" s="85">
        <v>23.625</v>
      </c>
      <c r="F192" s="76">
        <v>70.875</v>
      </c>
      <c r="G192" s="75"/>
      <c r="H192" s="81">
        <v>94.5</v>
      </c>
      <c r="I192" s="77">
        <v>7.7111999999999998</v>
      </c>
      <c r="J192" s="77">
        <v>23.143049999999999</v>
      </c>
      <c r="K192" s="77">
        <v>63.64575</v>
      </c>
      <c r="L192" s="75"/>
      <c r="M192" s="81">
        <v>94.5</v>
      </c>
      <c r="N192" s="74">
        <v>3.78</v>
      </c>
      <c r="O192" s="74">
        <v>11.34</v>
      </c>
      <c r="P192" s="74">
        <v>31.184999999999999</v>
      </c>
      <c r="Q192" s="74">
        <v>48.195</v>
      </c>
      <c r="R192" s="75"/>
      <c r="S192" s="81">
        <v>94.5</v>
      </c>
      <c r="T192" s="74">
        <v>0.94499999999999995</v>
      </c>
      <c r="U192" s="74">
        <v>2.835</v>
      </c>
      <c r="V192" s="74">
        <v>7.7962499999999997</v>
      </c>
      <c r="W192" s="74">
        <v>12.04875</v>
      </c>
      <c r="X192" s="74">
        <v>70.875</v>
      </c>
      <c r="Y192" s="67"/>
      <c r="Z192" s="81">
        <v>94.5</v>
      </c>
      <c r="AA192" s="67">
        <v>0.4158</v>
      </c>
      <c r="AB192" s="67">
        <v>1.25685</v>
      </c>
      <c r="AC192" s="67">
        <v>3.4681500000000001</v>
      </c>
      <c r="AD192" s="67">
        <v>5.3581499999999993</v>
      </c>
      <c r="AE192" s="67">
        <v>31.496849999999998</v>
      </c>
      <c r="AF192" s="67">
        <v>52.504199999999997</v>
      </c>
      <c r="AG192" s="67"/>
      <c r="AH192" s="81">
        <v>94.5</v>
      </c>
      <c r="AI192" s="67">
        <v>0.105</v>
      </c>
      <c r="AJ192" s="67">
        <v>0.315</v>
      </c>
      <c r="AK192" s="67">
        <v>0.86624999999999996</v>
      </c>
      <c r="AL192" s="67">
        <v>1.3387500000000001</v>
      </c>
      <c r="AM192" s="67">
        <v>7.875</v>
      </c>
      <c r="AN192" s="67">
        <v>31.5</v>
      </c>
      <c r="AO192" s="67">
        <v>52.5</v>
      </c>
      <c r="AP192" s="67"/>
      <c r="AQ192" s="81">
        <v>94.5</v>
      </c>
      <c r="AR192" s="67">
        <v>5.9062499999999997E-2</v>
      </c>
      <c r="AS192" s="67">
        <v>0.1771875</v>
      </c>
      <c r="AT192" s="67">
        <v>0.48726562499999998</v>
      </c>
      <c r="AU192" s="67">
        <v>0.753046875</v>
      </c>
      <c r="AV192" s="67">
        <v>4.4296875</v>
      </c>
      <c r="AW192" s="67">
        <v>17.71875</v>
      </c>
      <c r="AX192" s="67">
        <v>29.53125</v>
      </c>
      <c r="AY192" s="67">
        <v>41.34375</v>
      </c>
      <c r="AZ192" s="67"/>
      <c r="BA192" s="81">
        <v>94.5</v>
      </c>
      <c r="BB192" s="70">
        <v>3.78E-2</v>
      </c>
      <c r="BC192" s="70">
        <v>0.1134</v>
      </c>
      <c r="BD192" s="70">
        <v>0.31185000000000002</v>
      </c>
      <c r="BE192" s="70">
        <v>0.48194999999999999</v>
      </c>
      <c r="BF192" s="70">
        <v>2.835</v>
      </c>
      <c r="BG192" s="70">
        <v>11.34</v>
      </c>
      <c r="BH192" s="70">
        <v>18.899999999999999</v>
      </c>
      <c r="BI192" s="70">
        <v>26.46</v>
      </c>
      <c r="BJ192" s="70">
        <v>34.020000000000003</v>
      </c>
    </row>
    <row r="193" spans="1:62" x14ac:dyDescent="0.25">
      <c r="A193" s="81">
        <v>95</v>
      </c>
      <c r="B193" s="79">
        <v>95</v>
      </c>
      <c r="C193" s="75"/>
      <c r="D193" s="81">
        <v>95</v>
      </c>
      <c r="E193" s="85">
        <v>23.75</v>
      </c>
      <c r="F193" s="76">
        <v>71.25</v>
      </c>
      <c r="G193" s="75"/>
      <c r="H193" s="81">
        <v>95</v>
      </c>
      <c r="I193" s="77">
        <v>7.7520000000000007</v>
      </c>
      <c r="J193" s="77">
        <v>23.265499999999996</v>
      </c>
      <c r="K193" s="77">
        <v>63.982499999999987</v>
      </c>
      <c r="L193" s="75"/>
      <c r="M193" s="81">
        <v>95</v>
      </c>
      <c r="N193" s="74">
        <v>3.8</v>
      </c>
      <c r="O193" s="74">
        <v>11.4</v>
      </c>
      <c r="P193" s="74">
        <v>31.35</v>
      </c>
      <c r="Q193" s="74">
        <v>48.45</v>
      </c>
      <c r="R193" s="75"/>
      <c r="S193" s="81">
        <v>95</v>
      </c>
      <c r="T193" s="74">
        <v>0.95</v>
      </c>
      <c r="U193" s="74">
        <v>2.85</v>
      </c>
      <c r="V193" s="74">
        <v>7.8375000000000004</v>
      </c>
      <c r="W193" s="74">
        <v>12.112500000000001</v>
      </c>
      <c r="X193" s="74">
        <v>71.25</v>
      </c>
      <c r="Y193" s="67"/>
      <c r="Z193" s="81">
        <v>95</v>
      </c>
      <c r="AA193" s="67">
        <v>0.41799999999999998</v>
      </c>
      <c r="AB193" s="67">
        <v>1.2635000000000001</v>
      </c>
      <c r="AC193" s="67">
        <v>3.4864999999999999</v>
      </c>
      <c r="AD193" s="67">
        <v>5.3864999999999998</v>
      </c>
      <c r="AE193" s="67">
        <v>31.663499999999999</v>
      </c>
      <c r="AF193" s="67">
        <v>52.781999999999996</v>
      </c>
      <c r="AG193" s="67"/>
      <c r="AH193" s="81">
        <v>95</v>
      </c>
      <c r="AI193" s="67">
        <v>0.10555555555555556</v>
      </c>
      <c r="AJ193" s="67">
        <v>0.31666666666666665</v>
      </c>
      <c r="AK193" s="67">
        <v>0.87083333333333324</v>
      </c>
      <c r="AL193" s="67">
        <v>1.3458333333333334</v>
      </c>
      <c r="AM193" s="67">
        <v>7.9166666666666679</v>
      </c>
      <c r="AN193" s="67">
        <v>31.666666666666671</v>
      </c>
      <c r="AO193" s="67">
        <v>52.777777777777786</v>
      </c>
      <c r="AP193" s="67"/>
      <c r="AQ193" s="81">
        <v>95</v>
      </c>
      <c r="AR193" s="67">
        <v>5.9374999999999997E-2</v>
      </c>
      <c r="AS193" s="67">
        <v>0.17812500000000001</v>
      </c>
      <c r="AT193" s="67">
        <v>0.48984375000000002</v>
      </c>
      <c r="AU193" s="67">
        <v>0.75703125000000004</v>
      </c>
      <c r="AV193" s="67">
        <v>4.453125</v>
      </c>
      <c r="AW193" s="67">
        <v>17.8125</v>
      </c>
      <c r="AX193" s="67">
        <v>29.6875</v>
      </c>
      <c r="AY193" s="67">
        <v>41.5625</v>
      </c>
      <c r="AZ193" s="67"/>
      <c r="BA193" s="81">
        <v>95</v>
      </c>
      <c r="BB193" s="70">
        <v>3.8000000000000006E-2</v>
      </c>
      <c r="BC193" s="70">
        <v>0.114</v>
      </c>
      <c r="BD193" s="70">
        <v>0.3135</v>
      </c>
      <c r="BE193" s="70">
        <v>0.48450000000000004</v>
      </c>
      <c r="BF193" s="70">
        <v>2.85</v>
      </c>
      <c r="BG193" s="70">
        <v>11.4</v>
      </c>
      <c r="BH193" s="70">
        <v>19</v>
      </c>
      <c r="BI193" s="70">
        <v>26.6</v>
      </c>
      <c r="BJ193" s="70">
        <v>34.200000000000003</v>
      </c>
    </row>
    <row r="194" spans="1:62" x14ac:dyDescent="0.25">
      <c r="A194" s="81">
        <v>95.5</v>
      </c>
      <c r="B194" s="79">
        <v>95.5</v>
      </c>
      <c r="C194" s="75"/>
      <c r="D194" s="81">
        <v>95.5</v>
      </c>
      <c r="E194" s="85">
        <v>23.875</v>
      </c>
      <c r="F194" s="76">
        <v>71.625</v>
      </c>
      <c r="G194" s="75"/>
      <c r="H194" s="81">
        <v>95.5</v>
      </c>
      <c r="I194" s="77">
        <v>7.7927999999999997</v>
      </c>
      <c r="J194" s="77">
        <v>23.38795</v>
      </c>
      <c r="K194" s="77">
        <v>64.319249999999997</v>
      </c>
      <c r="L194" s="75"/>
      <c r="M194" s="81">
        <v>95.5</v>
      </c>
      <c r="N194" s="74">
        <v>3.82</v>
      </c>
      <c r="O194" s="74">
        <v>11.46</v>
      </c>
      <c r="P194" s="74">
        <v>31.515000000000001</v>
      </c>
      <c r="Q194" s="74">
        <v>48.704999999999998</v>
      </c>
      <c r="R194" s="75"/>
      <c r="S194" s="81">
        <v>95.5</v>
      </c>
      <c r="T194" s="74">
        <v>0.95499999999999996</v>
      </c>
      <c r="U194" s="74">
        <v>2.8650000000000002</v>
      </c>
      <c r="V194" s="74">
        <v>7.8787500000000001</v>
      </c>
      <c r="W194" s="74">
        <v>12.17625</v>
      </c>
      <c r="X194" s="74">
        <v>71.625</v>
      </c>
      <c r="Y194" s="67"/>
      <c r="Z194" s="81">
        <v>95.5</v>
      </c>
      <c r="AA194" s="67">
        <v>0.42020000000000002</v>
      </c>
      <c r="AB194" s="67">
        <v>1.2701500000000001</v>
      </c>
      <c r="AC194" s="67">
        <v>3.5048500000000002</v>
      </c>
      <c r="AD194" s="67">
        <v>5.4148500000000004</v>
      </c>
      <c r="AE194" s="67">
        <v>31.83015</v>
      </c>
      <c r="AF194" s="67">
        <v>53.059800000000003</v>
      </c>
      <c r="AG194" s="67"/>
      <c r="AH194" s="81">
        <v>95.5</v>
      </c>
      <c r="AI194" s="67">
        <v>0.1061111111111111</v>
      </c>
      <c r="AJ194" s="67">
        <v>0.3183333333333333</v>
      </c>
      <c r="AK194" s="67">
        <v>0.87541666666666662</v>
      </c>
      <c r="AL194" s="67">
        <v>1.3529166666666668</v>
      </c>
      <c r="AM194" s="67">
        <v>7.9583333333333339</v>
      </c>
      <c r="AN194" s="67">
        <v>31.833333333333336</v>
      </c>
      <c r="AO194" s="67">
        <v>53.055555555555557</v>
      </c>
      <c r="AP194" s="67"/>
      <c r="AQ194" s="81">
        <v>95.5</v>
      </c>
      <c r="AR194" s="67">
        <v>5.9687499999999998E-2</v>
      </c>
      <c r="AS194" s="67">
        <v>0.17906250000000001</v>
      </c>
      <c r="AT194" s="67">
        <v>0.49242187500000001</v>
      </c>
      <c r="AU194" s="67">
        <v>0.76101562499999997</v>
      </c>
      <c r="AV194" s="67">
        <v>4.4765625</v>
      </c>
      <c r="AW194" s="67">
        <v>17.90625</v>
      </c>
      <c r="AX194" s="67">
        <v>29.84375</v>
      </c>
      <c r="AY194" s="67">
        <v>41.78125</v>
      </c>
      <c r="AZ194" s="67"/>
      <c r="BA194" s="81">
        <v>95.5</v>
      </c>
      <c r="BB194" s="70">
        <v>3.8200000000000005E-2</v>
      </c>
      <c r="BC194" s="70">
        <v>0.11459999999999999</v>
      </c>
      <c r="BD194" s="70">
        <v>0.31514999999999999</v>
      </c>
      <c r="BE194" s="70">
        <v>0.48704999999999998</v>
      </c>
      <c r="BF194" s="70">
        <v>2.8650000000000002</v>
      </c>
      <c r="BG194" s="70">
        <v>11.46</v>
      </c>
      <c r="BH194" s="70">
        <v>19.100000000000001</v>
      </c>
      <c r="BI194" s="70">
        <v>26.74</v>
      </c>
      <c r="BJ194" s="70">
        <v>34.380000000000003</v>
      </c>
    </row>
    <row r="195" spans="1:62" x14ac:dyDescent="0.25">
      <c r="A195" s="81">
        <v>96</v>
      </c>
      <c r="B195" s="79">
        <v>96</v>
      </c>
      <c r="C195" s="75"/>
      <c r="D195" s="81">
        <v>96</v>
      </c>
      <c r="E195" s="85">
        <v>24</v>
      </c>
      <c r="F195" s="76">
        <v>72</v>
      </c>
      <c r="G195" s="75"/>
      <c r="H195" s="81">
        <v>96</v>
      </c>
      <c r="I195" s="77">
        <v>7.8336000000000006</v>
      </c>
      <c r="J195" s="77">
        <v>23.510400000000001</v>
      </c>
      <c r="K195" s="77">
        <v>64.655999999999992</v>
      </c>
      <c r="L195" s="75"/>
      <c r="M195" s="81">
        <v>96</v>
      </c>
      <c r="N195" s="74">
        <v>3.84</v>
      </c>
      <c r="O195" s="74">
        <v>11.52</v>
      </c>
      <c r="P195" s="74">
        <v>31.68</v>
      </c>
      <c r="Q195" s="74">
        <v>48.96</v>
      </c>
      <c r="R195" s="75"/>
      <c r="S195" s="81">
        <v>96</v>
      </c>
      <c r="T195" s="74">
        <v>0.96</v>
      </c>
      <c r="U195" s="74">
        <v>2.88</v>
      </c>
      <c r="V195" s="74">
        <v>7.92</v>
      </c>
      <c r="W195" s="74">
        <v>12.24</v>
      </c>
      <c r="X195" s="74">
        <v>72</v>
      </c>
      <c r="Y195" s="67"/>
      <c r="Z195" s="81">
        <v>96</v>
      </c>
      <c r="AA195" s="67">
        <v>0.4224</v>
      </c>
      <c r="AB195" s="67">
        <v>1.2768000000000002</v>
      </c>
      <c r="AC195" s="67">
        <v>3.5232000000000001</v>
      </c>
      <c r="AD195" s="67">
        <v>5.4431999999999992</v>
      </c>
      <c r="AE195" s="67">
        <v>31.996799999999997</v>
      </c>
      <c r="AF195" s="67">
        <v>53.337600000000002</v>
      </c>
      <c r="AG195" s="67"/>
      <c r="AH195" s="81">
        <v>96</v>
      </c>
      <c r="AI195" s="67">
        <v>0.10666666666666666</v>
      </c>
      <c r="AJ195" s="67">
        <v>0.32</v>
      </c>
      <c r="AK195" s="67">
        <v>0.88</v>
      </c>
      <c r="AL195" s="67">
        <v>1.36</v>
      </c>
      <c r="AM195" s="67">
        <v>8</v>
      </c>
      <c r="AN195" s="67">
        <v>32</v>
      </c>
      <c r="AO195" s="67">
        <v>53.333333333333343</v>
      </c>
      <c r="AP195" s="67"/>
      <c r="AQ195" s="81">
        <v>96</v>
      </c>
      <c r="AR195" s="67">
        <v>0.06</v>
      </c>
      <c r="AS195" s="67">
        <v>0.18</v>
      </c>
      <c r="AT195" s="67">
        <v>0.495</v>
      </c>
      <c r="AU195" s="67">
        <v>0.76500000000000001</v>
      </c>
      <c r="AV195" s="67">
        <v>4.5</v>
      </c>
      <c r="AW195" s="67">
        <v>18</v>
      </c>
      <c r="AX195" s="67">
        <v>30</v>
      </c>
      <c r="AY195" s="67">
        <v>42</v>
      </c>
      <c r="AZ195" s="67"/>
      <c r="BA195" s="81">
        <v>96</v>
      </c>
      <c r="BB195" s="70">
        <v>3.8399999999999997E-2</v>
      </c>
      <c r="BC195" s="70">
        <v>0.1152</v>
      </c>
      <c r="BD195" s="70">
        <v>0.31679999999999997</v>
      </c>
      <c r="BE195" s="70">
        <v>0.48960000000000004</v>
      </c>
      <c r="BF195" s="70">
        <v>2.88</v>
      </c>
      <c r="BG195" s="70">
        <v>11.52</v>
      </c>
      <c r="BH195" s="70">
        <v>19.2</v>
      </c>
      <c r="BI195" s="70">
        <v>26.88</v>
      </c>
      <c r="BJ195" s="70">
        <v>34.56</v>
      </c>
    </row>
    <row r="196" spans="1:62" x14ac:dyDescent="0.25">
      <c r="A196" s="81">
        <v>96.5</v>
      </c>
      <c r="B196" s="79">
        <v>96.5</v>
      </c>
      <c r="C196" s="75"/>
      <c r="D196" s="81">
        <v>96.5</v>
      </c>
      <c r="E196" s="85">
        <v>24.125</v>
      </c>
      <c r="F196" s="76">
        <v>72.375</v>
      </c>
      <c r="G196" s="75"/>
      <c r="H196" s="81">
        <v>96.5</v>
      </c>
      <c r="I196" s="77">
        <v>7.8744000000000005</v>
      </c>
      <c r="J196" s="77">
        <v>23.632849999999998</v>
      </c>
      <c r="K196" s="77">
        <v>64.992750000000001</v>
      </c>
      <c r="L196" s="75"/>
      <c r="M196" s="81">
        <v>96.5</v>
      </c>
      <c r="N196" s="74">
        <v>3.86</v>
      </c>
      <c r="O196" s="74">
        <v>11.58</v>
      </c>
      <c r="P196" s="74">
        <v>31.844999999999999</v>
      </c>
      <c r="Q196" s="74">
        <v>49.215000000000003</v>
      </c>
      <c r="R196" s="75"/>
      <c r="S196" s="81">
        <v>96.5</v>
      </c>
      <c r="T196" s="74">
        <v>0.96499999999999997</v>
      </c>
      <c r="U196" s="74">
        <v>2.895</v>
      </c>
      <c r="V196" s="74">
        <v>7.9612499999999997</v>
      </c>
      <c r="W196" s="74">
        <v>12.303750000000001</v>
      </c>
      <c r="X196" s="74">
        <v>72.375</v>
      </c>
      <c r="Y196" s="67"/>
      <c r="Z196" s="81">
        <v>96.5</v>
      </c>
      <c r="AA196" s="67">
        <v>0.42460000000000003</v>
      </c>
      <c r="AB196" s="67">
        <v>1.28345</v>
      </c>
      <c r="AC196" s="67">
        <v>3.5415499999999995</v>
      </c>
      <c r="AD196" s="67">
        <v>5.4715499999999997</v>
      </c>
      <c r="AE196" s="67">
        <v>32.163449999999997</v>
      </c>
      <c r="AF196" s="67">
        <v>53.615400000000001</v>
      </c>
      <c r="AG196" s="67"/>
      <c r="AH196" s="81">
        <v>96.5</v>
      </c>
      <c r="AI196" s="67">
        <v>0.10722222222222222</v>
      </c>
      <c r="AJ196" s="67">
        <v>0.32166666666666666</v>
      </c>
      <c r="AK196" s="67">
        <v>0.88458333333333328</v>
      </c>
      <c r="AL196" s="67">
        <v>1.3670833333333334</v>
      </c>
      <c r="AM196" s="67">
        <v>8.0416666666666679</v>
      </c>
      <c r="AN196" s="67">
        <v>32.166666666666671</v>
      </c>
      <c r="AO196" s="67">
        <v>53.611111111111114</v>
      </c>
      <c r="AP196" s="67"/>
      <c r="AQ196" s="81">
        <v>96.5</v>
      </c>
      <c r="AR196" s="67">
        <v>6.0312499999999998E-2</v>
      </c>
      <c r="AS196" s="67">
        <v>0.1809375</v>
      </c>
      <c r="AT196" s="67">
        <v>0.49757812499999998</v>
      </c>
      <c r="AU196" s="67">
        <v>0.76898437500000005</v>
      </c>
      <c r="AV196" s="67">
        <v>4.5234375</v>
      </c>
      <c r="AW196" s="67">
        <v>18.09375</v>
      </c>
      <c r="AX196" s="67">
        <v>30.15625</v>
      </c>
      <c r="AY196" s="67">
        <v>42.21875</v>
      </c>
      <c r="AZ196" s="67"/>
      <c r="BA196" s="81">
        <v>96.5</v>
      </c>
      <c r="BB196" s="70">
        <v>3.8599999999999995E-2</v>
      </c>
      <c r="BC196" s="70">
        <v>0.1158</v>
      </c>
      <c r="BD196" s="70">
        <v>0.31845000000000001</v>
      </c>
      <c r="BE196" s="70">
        <v>0.49215000000000003</v>
      </c>
      <c r="BF196" s="70">
        <v>2.895</v>
      </c>
      <c r="BG196" s="70">
        <v>11.58</v>
      </c>
      <c r="BH196" s="70">
        <v>19.3</v>
      </c>
      <c r="BI196" s="70">
        <v>27.02</v>
      </c>
      <c r="BJ196" s="70">
        <v>34.74</v>
      </c>
    </row>
    <row r="197" spans="1:62" x14ac:dyDescent="0.25">
      <c r="A197" s="81">
        <v>97</v>
      </c>
      <c r="B197" s="79">
        <v>97</v>
      </c>
      <c r="C197" s="75"/>
      <c r="D197" s="81">
        <v>97</v>
      </c>
      <c r="E197" s="85">
        <v>24.25</v>
      </c>
      <c r="F197" s="76">
        <v>72.75</v>
      </c>
      <c r="G197" s="75"/>
      <c r="H197" s="81">
        <v>97</v>
      </c>
      <c r="I197" s="77">
        <v>7.9151999999999996</v>
      </c>
      <c r="J197" s="77">
        <v>23.755299999999998</v>
      </c>
      <c r="K197" s="77">
        <v>65.329499999999996</v>
      </c>
      <c r="L197" s="75"/>
      <c r="M197" s="81">
        <v>97</v>
      </c>
      <c r="N197" s="74">
        <v>3.88</v>
      </c>
      <c r="O197" s="74">
        <v>11.64</v>
      </c>
      <c r="P197" s="74">
        <v>32.01</v>
      </c>
      <c r="Q197" s="74">
        <v>49.47</v>
      </c>
      <c r="R197" s="75"/>
      <c r="S197" s="81">
        <v>97</v>
      </c>
      <c r="T197" s="74">
        <v>0.97</v>
      </c>
      <c r="U197" s="74">
        <v>2.91</v>
      </c>
      <c r="V197" s="74">
        <v>8.0024999999999995</v>
      </c>
      <c r="W197" s="74">
        <v>12.3675</v>
      </c>
      <c r="X197" s="74">
        <v>72.75</v>
      </c>
      <c r="Y197" s="67"/>
      <c r="Z197" s="81">
        <v>97</v>
      </c>
      <c r="AA197" s="67">
        <v>0.42680000000000001</v>
      </c>
      <c r="AB197" s="67">
        <v>1.2901000000000002</v>
      </c>
      <c r="AC197" s="67">
        <v>3.5599000000000003</v>
      </c>
      <c r="AD197" s="67">
        <v>5.4999000000000002</v>
      </c>
      <c r="AE197" s="67">
        <v>32.330099999999995</v>
      </c>
      <c r="AF197" s="67">
        <v>53.893200000000007</v>
      </c>
      <c r="AG197" s="67"/>
      <c r="AH197" s="81">
        <v>97</v>
      </c>
      <c r="AI197" s="67">
        <v>0.10777777777777776</v>
      </c>
      <c r="AJ197" s="67">
        <v>0.32333333333333331</v>
      </c>
      <c r="AK197" s="67">
        <v>0.88916666666666655</v>
      </c>
      <c r="AL197" s="67">
        <v>1.3741666666666668</v>
      </c>
      <c r="AM197" s="67">
        <v>8.0833333333333339</v>
      </c>
      <c r="AN197" s="67">
        <v>32.333333333333336</v>
      </c>
      <c r="AO197" s="67">
        <v>53.888888888888886</v>
      </c>
      <c r="AP197" s="67"/>
      <c r="AQ197" s="81">
        <v>97</v>
      </c>
      <c r="AR197" s="67">
        <v>6.0624999999999998E-2</v>
      </c>
      <c r="AS197" s="67">
        <v>0.18187500000000001</v>
      </c>
      <c r="AT197" s="67">
        <v>0.50015624999999997</v>
      </c>
      <c r="AU197" s="67">
        <v>0.77296874999999998</v>
      </c>
      <c r="AV197" s="67">
        <v>4.546875</v>
      </c>
      <c r="AW197" s="67">
        <v>18.1875</v>
      </c>
      <c r="AX197" s="67">
        <v>30.3125</v>
      </c>
      <c r="AY197" s="67">
        <v>42.4375</v>
      </c>
      <c r="AZ197" s="67"/>
      <c r="BA197" s="81">
        <v>97</v>
      </c>
      <c r="BB197" s="70">
        <v>3.8800000000000001E-2</v>
      </c>
      <c r="BC197" s="70">
        <v>0.11639999999999999</v>
      </c>
      <c r="BD197" s="70">
        <v>0.3201</v>
      </c>
      <c r="BE197" s="70">
        <v>0.49469999999999997</v>
      </c>
      <c r="BF197" s="70">
        <v>2.91</v>
      </c>
      <c r="BG197" s="70">
        <v>11.64</v>
      </c>
      <c r="BH197" s="70">
        <v>19.399999999999999</v>
      </c>
      <c r="BI197" s="70">
        <v>27.16</v>
      </c>
      <c r="BJ197" s="70">
        <v>34.92</v>
      </c>
    </row>
    <row r="198" spans="1:62" x14ac:dyDescent="0.25">
      <c r="A198" s="81">
        <v>97.5</v>
      </c>
      <c r="B198" s="79">
        <v>97.5</v>
      </c>
      <c r="C198" s="75"/>
      <c r="D198" s="81">
        <v>97.5</v>
      </c>
      <c r="E198" s="85">
        <v>24.375</v>
      </c>
      <c r="F198" s="76">
        <v>73.125</v>
      </c>
      <c r="G198" s="75"/>
      <c r="H198" s="81">
        <v>97.5</v>
      </c>
      <c r="I198" s="77">
        <v>7.9560000000000004</v>
      </c>
      <c r="J198" s="77">
        <v>23.877749999999995</v>
      </c>
      <c r="K198" s="77">
        <v>65.666249999999991</v>
      </c>
      <c r="L198" s="75"/>
      <c r="M198" s="81">
        <v>97.5</v>
      </c>
      <c r="N198" s="74">
        <v>3.9</v>
      </c>
      <c r="O198" s="74">
        <v>11.7</v>
      </c>
      <c r="P198" s="74">
        <v>32.174999999999997</v>
      </c>
      <c r="Q198" s="74">
        <v>49.725000000000001</v>
      </c>
      <c r="R198" s="75"/>
      <c r="S198" s="81">
        <v>97.5</v>
      </c>
      <c r="T198" s="74">
        <v>0.97499999999999998</v>
      </c>
      <c r="U198" s="74">
        <v>2.9249999999999998</v>
      </c>
      <c r="V198" s="74">
        <v>8.0437499999999993</v>
      </c>
      <c r="W198" s="74">
        <v>12.43125</v>
      </c>
      <c r="X198" s="74">
        <v>73.125</v>
      </c>
      <c r="Y198" s="67"/>
      <c r="Z198" s="81">
        <v>97.5</v>
      </c>
      <c r="AA198" s="67">
        <v>0.42899999999999999</v>
      </c>
      <c r="AB198" s="67">
        <v>1.2967500000000001</v>
      </c>
      <c r="AC198" s="67">
        <v>3.5782499999999997</v>
      </c>
      <c r="AD198" s="67">
        <v>5.5282500000000008</v>
      </c>
      <c r="AE198" s="67">
        <v>32.496749999999999</v>
      </c>
      <c r="AF198" s="67">
        <v>54.171000000000006</v>
      </c>
      <c r="AG198" s="67"/>
      <c r="AH198" s="81">
        <v>97.5</v>
      </c>
      <c r="AI198" s="67">
        <v>0.10833333333333332</v>
      </c>
      <c r="AJ198" s="67">
        <v>0.32500000000000001</v>
      </c>
      <c r="AK198" s="67">
        <v>0.89375000000000004</v>
      </c>
      <c r="AL198" s="67">
        <v>1.3812500000000001</v>
      </c>
      <c r="AM198" s="67">
        <v>8.1250000000000018</v>
      </c>
      <c r="AN198" s="67">
        <v>32.500000000000007</v>
      </c>
      <c r="AO198" s="67">
        <v>54.166666666666671</v>
      </c>
      <c r="AP198" s="67"/>
      <c r="AQ198" s="81">
        <v>97.5</v>
      </c>
      <c r="AR198" s="67">
        <v>6.0937499999999999E-2</v>
      </c>
      <c r="AS198" s="67">
        <v>0.18281249999999999</v>
      </c>
      <c r="AT198" s="67">
        <v>0.50273437499999996</v>
      </c>
      <c r="AU198" s="67">
        <v>0.77695312500000002</v>
      </c>
      <c r="AV198" s="67">
        <v>4.5703125</v>
      </c>
      <c r="AW198" s="67">
        <v>18.28125</v>
      </c>
      <c r="AX198" s="67">
        <v>30.46875</v>
      </c>
      <c r="AY198" s="67">
        <v>42.65625</v>
      </c>
      <c r="AZ198" s="67"/>
      <c r="BA198" s="81">
        <v>97.5</v>
      </c>
      <c r="BB198" s="70">
        <v>3.9E-2</v>
      </c>
      <c r="BC198" s="70">
        <v>0.11699999999999999</v>
      </c>
      <c r="BD198" s="70">
        <v>0.32175000000000004</v>
      </c>
      <c r="BE198" s="70">
        <v>0.49725000000000003</v>
      </c>
      <c r="BF198" s="70">
        <v>2.9249999999999998</v>
      </c>
      <c r="BG198" s="70">
        <v>11.7</v>
      </c>
      <c r="BH198" s="70">
        <v>19.5</v>
      </c>
      <c r="BI198" s="70">
        <v>27.3</v>
      </c>
      <c r="BJ198" s="70">
        <v>35.1</v>
      </c>
    </row>
    <row r="199" spans="1:62" x14ac:dyDescent="0.25">
      <c r="A199" s="81">
        <v>98</v>
      </c>
      <c r="B199" s="79">
        <v>98</v>
      </c>
      <c r="C199" s="75"/>
      <c r="D199" s="81">
        <v>98</v>
      </c>
      <c r="E199" s="85">
        <v>24.5</v>
      </c>
      <c r="F199" s="76">
        <v>73.5</v>
      </c>
      <c r="G199" s="75"/>
      <c r="H199" s="81">
        <v>98</v>
      </c>
      <c r="I199" s="77">
        <v>7.9968000000000004</v>
      </c>
      <c r="J199" s="77">
        <v>24.0002</v>
      </c>
      <c r="K199" s="77">
        <v>66.002999999999986</v>
      </c>
      <c r="L199" s="75"/>
      <c r="M199" s="81">
        <v>98</v>
      </c>
      <c r="N199" s="74">
        <v>3.92</v>
      </c>
      <c r="O199" s="74">
        <v>11.76</v>
      </c>
      <c r="P199" s="74">
        <v>32.340000000000003</v>
      </c>
      <c r="Q199" s="74">
        <v>49.98</v>
      </c>
      <c r="R199" s="75"/>
      <c r="S199" s="81">
        <v>98</v>
      </c>
      <c r="T199" s="74">
        <v>0.98</v>
      </c>
      <c r="U199" s="74">
        <v>2.94</v>
      </c>
      <c r="V199" s="74">
        <v>8.0850000000000009</v>
      </c>
      <c r="W199" s="74">
        <v>12.494999999999999</v>
      </c>
      <c r="X199" s="74">
        <v>73.5</v>
      </c>
      <c r="Y199" s="67"/>
      <c r="Z199" s="81">
        <v>98</v>
      </c>
      <c r="AA199" s="67">
        <v>0.43119999999999997</v>
      </c>
      <c r="AB199" s="67">
        <v>1.3034000000000001</v>
      </c>
      <c r="AC199" s="67">
        <v>3.5965999999999996</v>
      </c>
      <c r="AD199" s="67">
        <v>5.5565999999999995</v>
      </c>
      <c r="AE199" s="67">
        <v>32.663399999999996</v>
      </c>
      <c r="AF199" s="67">
        <v>54.448799999999999</v>
      </c>
      <c r="AG199" s="67"/>
      <c r="AH199" s="81">
        <v>98</v>
      </c>
      <c r="AI199" s="67">
        <v>0.10888888888888887</v>
      </c>
      <c r="AJ199" s="67">
        <v>0.32666666666666666</v>
      </c>
      <c r="AK199" s="67">
        <v>0.89833333333333332</v>
      </c>
      <c r="AL199" s="67">
        <v>1.3883333333333334</v>
      </c>
      <c r="AM199" s="67">
        <v>8.1666666666666679</v>
      </c>
      <c r="AN199" s="67">
        <v>32.666666666666671</v>
      </c>
      <c r="AO199" s="67">
        <v>54.444444444444443</v>
      </c>
      <c r="AP199" s="67"/>
      <c r="AQ199" s="81">
        <v>98</v>
      </c>
      <c r="AR199" s="67">
        <v>6.1249999999999999E-2</v>
      </c>
      <c r="AS199" s="67">
        <v>0.18375</v>
      </c>
      <c r="AT199" s="67">
        <v>0.50531250000000005</v>
      </c>
      <c r="AU199" s="67">
        <v>0.78093749999999995</v>
      </c>
      <c r="AV199" s="67">
        <v>4.59375</v>
      </c>
      <c r="AW199" s="67">
        <v>18.375</v>
      </c>
      <c r="AX199" s="67">
        <v>30.625</v>
      </c>
      <c r="AY199" s="67">
        <v>42.875</v>
      </c>
      <c r="AZ199" s="67"/>
      <c r="BA199" s="81">
        <v>98</v>
      </c>
      <c r="BB199" s="70">
        <v>3.9199999999999999E-2</v>
      </c>
      <c r="BC199" s="70">
        <v>0.1176</v>
      </c>
      <c r="BD199" s="70">
        <v>0.32340000000000002</v>
      </c>
      <c r="BE199" s="70">
        <v>0.49980000000000002</v>
      </c>
      <c r="BF199" s="70">
        <v>2.94</v>
      </c>
      <c r="BG199" s="70">
        <v>11.76</v>
      </c>
      <c r="BH199" s="70">
        <v>19.600000000000001</v>
      </c>
      <c r="BI199" s="70">
        <v>27.44</v>
      </c>
      <c r="BJ199" s="70">
        <v>35.28</v>
      </c>
    </row>
    <row r="200" spans="1:62" x14ac:dyDescent="0.25">
      <c r="A200" s="81">
        <v>98.5</v>
      </c>
      <c r="B200" s="79">
        <v>98.5</v>
      </c>
      <c r="C200" s="75"/>
      <c r="D200" s="81">
        <v>98.5</v>
      </c>
      <c r="E200" s="85">
        <v>24.625</v>
      </c>
      <c r="F200" s="76">
        <v>73.875</v>
      </c>
      <c r="G200" s="75"/>
      <c r="H200" s="81">
        <v>98.5</v>
      </c>
      <c r="I200" s="77">
        <v>8.0375999999999994</v>
      </c>
      <c r="J200" s="77">
        <v>24.12265</v>
      </c>
      <c r="K200" s="77">
        <v>66.339749999999995</v>
      </c>
      <c r="L200" s="75"/>
      <c r="M200" s="81">
        <v>98.5</v>
      </c>
      <c r="N200" s="74">
        <v>3.94</v>
      </c>
      <c r="O200" s="74">
        <v>11.82</v>
      </c>
      <c r="P200" s="74">
        <v>32.505000000000003</v>
      </c>
      <c r="Q200" s="74">
        <v>50.234999999999999</v>
      </c>
      <c r="R200" s="75"/>
      <c r="S200" s="81">
        <v>98.5</v>
      </c>
      <c r="T200" s="74">
        <v>0.98499999999999999</v>
      </c>
      <c r="U200" s="74">
        <v>2.9550000000000001</v>
      </c>
      <c r="V200" s="74">
        <v>8.1262500000000006</v>
      </c>
      <c r="W200" s="74">
        <v>12.55875</v>
      </c>
      <c r="X200" s="74">
        <v>73.875</v>
      </c>
      <c r="Y200" s="67"/>
      <c r="Z200" s="81">
        <v>98.5</v>
      </c>
      <c r="AA200" s="67">
        <v>0.43340000000000001</v>
      </c>
      <c r="AB200" s="67">
        <v>1.3100499999999999</v>
      </c>
      <c r="AC200" s="67">
        <v>3.6149499999999999</v>
      </c>
      <c r="AD200" s="67">
        <v>5.5849500000000001</v>
      </c>
      <c r="AE200" s="67">
        <v>32.83005</v>
      </c>
      <c r="AF200" s="67">
        <v>54.726599999999998</v>
      </c>
      <c r="AG200" s="67"/>
      <c r="AH200" s="81">
        <v>98.5</v>
      </c>
      <c r="AI200" s="67">
        <v>0.10944444444444444</v>
      </c>
      <c r="AJ200" s="67">
        <v>0.32833333333333331</v>
      </c>
      <c r="AK200" s="67">
        <v>0.90291666666666659</v>
      </c>
      <c r="AL200" s="67">
        <v>1.3954166666666667</v>
      </c>
      <c r="AM200" s="67">
        <v>8.2083333333333339</v>
      </c>
      <c r="AN200" s="67">
        <v>32.833333333333336</v>
      </c>
      <c r="AO200" s="67">
        <v>54.722222222222229</v>
      </c>
      <c r="AP200" s="67"/>
      <c r="AQ200" s="81">
        <v>98.5</v>
      </c>
      <c r="AR200" s="67">
        <v>6.1562499999999999E-2</v>
      </c>
      <c r="AS200" s="67">
        <v>0.1846875</v>
      </c>
      <c r="AT200" s="67">
        <v>0.50789062500000004</v>
      </c>
      <c r="AU200" s="67">
        <v>0.78492187499999999</v>
      </c>
      <c r="AV200" s="67">
        <v>4.6171875</v>
      </c>
      <c r="AW200" s="67">
        <v>18.46875</v>
      </c>
      <c r="AX200" s="67">
        <v>30.78125</v>
      </c>
      <c r="AY200" s="67">
        <v>43.09375</v>
      </c>
      <c r="AZ200" s="67"/>
      <c r="BA200" s="81">
        <v>98.5</v>
      </c>
      <c r="BB200" s="70">
        <v>3.9399999999999998E-2</v>
      </c>
      <c r="BC200" s="70">
        <v>0.1182</v>
      </c>
      <c r="BD200" s="70">
        <v>0.32505000000000001</v>
      </c>
      <c r="BE200" s="70">
        <v>0.50234999999999996</v>
      </c>
      <c r="BF200" s="70">
        <v>2.9550000000000001</v>
      </c>
      <c r="BG200" s="70">
        <v>11.82</v>
      </c>
      <c r="BH200" s="70">
        <v>19.7</v>
      </c>
      <c r="BI200" s="70">
        <v>27.58</v>
      </c>
      <c r="BJ200" s="70">
        <v>35.46</v>
      </c>
    </row>
    <row r="201" spans="1:62" x14ac:dyDescent="0.25">
      <c r="A201" s="81">
        <v>99</v>
      </c>
      <c r="B201" s="79">
        <v>99</v>
      </c>
      <c r="C201" s="75"/>
      <c r="D201" s="81">
        <v>99</v>
      </c>
      <c r="E201" s="85">
        <v>24.75</v>
      </c>
      <c r="F201" s="76">
        <v>74.25</v>
      </c>
      <c r="G201" s="75"/>
      <c r="H201" s="81">
        <v>99</v>
      </c>
      <c r="I201" s="77">
        <v>8.0784000000000002</v>
      </c>
      <c r="J201" s="77">
        <v>24.245099999999997</v>
      </c>
      <c r="K201" s="77">
        <v>66.67649999999999</v>
      </c>
      <c r="L201" s="75"/>
      <c r="M201" s="81">
        <v>99</v>
      </c>
      <c r="N201" s="74">
        <v>3.96</v>
      </c>
      <c r="O201" s="74">
        <v>11.88</v>
      </c>
      <c r="P201" s="74">
        <v>32.67</v>
      </c>
      <c r="Q201" s="74">
        <v>50.49</v>
      </c>
      <c r="R201" s="75"/>
      <c r="S201" s="81">
        <v>99</v>
      </c>
      <c r="T201" s="74">
        <v>0.99</v>
      </c>
      <c r="U201" s="74">
        <v>2.97</v>
      </c>
      <c r="V201" s="74">
        <v>8.1675000000000004</v>
      </c>
      <c r="W201" s="74">
        <v>12.6225</v>
      </c>
      <c r="X201" s="74">
        <v>74.25</v>
      </c>
      <c r="Y201" s="67"/>
      <c r="Z201" s="81">
        <v>99</v>
      </c>
      <c r="AA201" s="67">
        <v>0.43560000000000004</v>
      </c>
      <c r="AB201" s="67">
        <v>1.3167000000000002</v>
      </c>
      <c r="AC201" s="67">
        <v>3.6332999999999998</v>
      </c>
      <c r="AD201" s="67">
        <v>5.6133000000000006</v>
      </c>
      <c r="AE201" s="67">
        <v>32.996699999999997</v>
      </c>
      <c r="AF201" s="67">
        <v>55.004400000000004</v>
      </c>
      <c r="AG201" s="67"/>
      <c r="AH201" s="81">
        <v>99</v>
      </c>
      <c r="AI201" s="67">
        <v>0.11</v>
      </c>
      <c r="AJ201" s="67">
        <v>0.33</v>
      </c>
      <c r="AK201" s="67">
        <v>0.90749999999999997</v>
      </c>
      <c r="AL201" s="67">
        <v>1.4025000000000001</v>
      </c>
      <c r="AM201" s="67">
        <v>8.2500000000000018</v>
      </c>
      <c r="AN201" s="67">
        <v>33.000000000000007</v>
      </c>
      <c r="AO201" s="67">
        <v>55</v>
      </c>
      <c r="AP201" s="67"/>
      <c r="AQ201" s="81">
        <v>99</v>
      </c>
      <c r="AR201" s="67">
        <v>6.1874999999999999E-2</v>
      </c>
      <c r="AS201" s="67">
        <v>0.18562500000000001</v>
      </c>
      <c r="AT201" s="67">
        <v>0.51046875000000003</v>
      </c>
      <c r="AU201" s="67">
        <v>0.78890625000000003</v>
      </c>
      <c r="AV201" s="67">
        <v>4.640625</v>
      </c>
      <c r="AW201" s="67">
        <v>18.5625</v>
      </c>
      <c r="AX201" s="67">
        <v>30.9375</v>
      </c>
      <c r="AY201" s="67">
        <v>43.3125</v>
      </c>
      <c r="AZ201" s="67"/>
      <c r="BA201" s="81">
        <v>99</v>
      </c>
      <c r="BB201" s="70">
        <v>3.9599999999999996E-2</v>
      </c>
      <c r="BC201" s="70">
        <v>0.11879999999999999</v>
      </c>
      <c r="BD201" s="70">
        <v>0.32669999999999999</v>
      </c>
      <c r="BE201" s="70">
        <v>0.50490000000000002</v>
      </c>
      <c r="BF201" s="70">
        <v>2.97</v>
      </c>
      <c r="BG201" s="70">
        <v>11.88</v>
      </c>
      <c r="BH201" s="70">
        <v>19.8</v>
      </c>
      <c r="BI201" s="70">
        <v>27.72</v>
      </c>
      <c r="BJ201" s="70">
        <v>35.64</v>
      </c>
    </row>
    <row r="202" spans="1:62" x14ac:dyDescent="0.25">
      <c r="A202" s="81">
        <v>99.5</v>
      </c>
      <c r="B202" s="79">
        <v>99.5</v>
      </c>
      <c r="C202" s="75"/>
      <c r="D202" s="81">
        <v>99.5</v>
      </c>
      <c r="E202" s="85">
        <v>24.875</v>
      </c>
      <c r="F202" s="76">
        <v>74.625</v>
      </c>
      <c r="G202" s="75"/>
      <c r="H202" s="81">
        <v>99.5</v>
      </c>
      <c r="I202" s="77">
        <v>8.1191999999999993</v>
      </c>
      <c r="J202" s="77">
        <v>24.367549999999998</v>
      </c>
      <c r="K202" s="77">
        <v>67.013249999999999</v>
      </c>
      <c r="L202" s="75"/>
      <c r="M202" s="81">
        <v>99.5</v>
      </c>
      <c r="N202" s="74">
        <v>3.98</v>
      </c>
      <c r="O202" s="74">
        <v>11.94</v>
      </c>
      <c r="P202" s="74">
        <v>32.835000000000001</v>
      </c>
      <c r="Q202" s="74">
        <v>50.744999999999997</v>
      </c>
      <c r="R202" s="75"/>
      <c r="S202" s="81">
        <v>99.5</v>
      </c>
      <c r="T202" s="74">
        <v>0.995</v>
      </c>
      <c r="U202" s="74">
        <v>2.9849999999999999</v>
      </c>
      <c r="V202" s="74">
        <v>8.2087500000000002</v>
      </c>
      <c r="W202" s="74">
        <v>12.686249999999999</v>
      </c>
      <c r="X202" s="74">
        <v>74.625</v>
      </c>
      <c r="Y202" s="67"/>
      <c r="Z202" s="81">
        <v>99.5</v>
      </c>
      <c r="AA202" s="67">
        <v>0.43780000000000002</v>
      </c>
      <c r="AB202" s="67">
        <v>1.32335</v>
      </c>
      <c r="AC202" s="67">
        <v>3.6516500000000001</v>
      </c>
      <c r="AD202" s="67">
        <v>5.6416499999999994</v>
      </c>
      <c r="AE202" s="67">
        <v>33.163350000000001</v>
      </c>
      <c r="AF202" s="67">
        <v>55.282200000000003</v>
      </c>
      <c r="AG202" s="67"/>
      <c r="AH202" s="81">
        <v>99.5</v>
      </c>
      <c r="AI202" s="67">
        <v>0.11055555555555556</v>
      </c>
      <c r="AJ202" s="67">
        <v>0.33166666666666667</v>
      </c>
      <c r="AK202" s="67">
        <v>0.91208333333333325</v>
      </c>
      <c r="AL202" s="67">
        <v>1.4095833333333334</v>
      </c>
      <c r="AM202" s="67">
        <v>8.2916666666666679</v>
      </c>
      <c r="AN202" s="67">
        <v>33.166666666666671</v>
      </c>
      <c r="AO202" s="67">
        <v>55.277777777777786</v>
      </c>
      <c r="AP202" s="67"/>
      <c r="AQ202" s="81">
        <v>99.5</v>
      </c>
      <c r="AR202" s="67">
        <v>6.21875E-2</v>
      </c>
      <c r="AS202" s="67">
        <v>0.18656249999999999</v>
      </c>
      <c r="AT202" s="67">
        <v>0.51304687500000001</v>
      </c>
      <c r="AU202" s="67">
        <v>0.79289062499999996</v>
      </c>
      <c r="AV202" s="67">
        <v>4.6640625</v>
      </c>
      <c r="AW202" s="67">
        <v>18.65625</v>
      </c>
      <c r="AX202" s="67">
        <v>31.09375</v>
      </c>
      <c r="AY202" s="67">
        <v>43.53125</v>
      </c>
      <c r="AZ202" s="67"/>
      <c r="BA202" s="81">
        <v>99.5</v>
      </c>
      <c r="BB202" s="70">
        <v>3.9800000000000002E-2</v>
      </c>
      <c r="BC202" s="70">
        <v>0.11939999999999999</v>
      </c>
      <c r="BD202" s="70">
        <v>0.32835000000000003</v>
      </c>
      <c r="BE202" s="70">
        <v>0.50744999999999996</v>
      </c>
      <c r="BF202" s="70">
        <v>2.9849999999999999</v>
      </c>
      <c r="BG202" s="70">
        <v>11.94</v>
      </c>
      <c r="BH202" s="70">
        <v>19.899999999999999</v>
      </c>
      <c r="BI202" s="70">
        <v>27.86</v>
      </c>
      <c r="BJ202" s="70">
        <v>35.82</v>
      </c>
    </row>
    <row r="203" spans="1:62" x14ac:dyDescent="0.25">
      <c r="A203" s="78">
        <v>100</v>
      </c>
      <c r="B203" s="68">
        <v>100</v>
      </c>
      <c r="C203" s="82"/>
      <c r="D203" s="78">
        <v>100</v>
      </c>
      <c r="E203" s="83">
        <v>25</v>
      </c>
      <c r="F203" s="83">
        <v>75</v>
      </c>
      <c r="G203" s="82"/>
      <c r="H203" s="78">
        <v>100</v>
      </c>
      <c r="I203" s="83">
        <v>8.1632653061224492</v>
      </c>
      <c r="J203" s="83">
        <v>24.489795918367346</v>
      </c>
      <c r="K203" s="83">
        <v>67.34693877551021</v>
      </c>
      <c r="L203" s="82"/>
      <c r="M203" s="78">
        <v>100</v>
      </c>
      <c r="N203" s="83">
        <v>4</v>
      </c>
      <c r="O203" s="83">
        <v>12</v>
      </c>
      <c r="P203" s="83">
        <v>33</v>
      </c>
      <c r="Q203" s="83">
        <v>51</v>
      </c>
      <c r="R203" s="82"/>
      <c r="S203" s="78">
        <v>100</v>
      </c>
      <c r="T203" s="83">
        <v>1</v>
      </c>
      <c r="U203" s="83">
        <v>3</v>
      </c>
      <c r="V203" s="83">
        <v>8.25</v>
      </c>
      <c r="W203" s="83">
        <v>12.75</v>
      </c>
      <c r="X203" s="83">
        <v>75</v>
      </c>
      <c r="Y203" s="84"/>
      <c r="Z203" s="78">
        <v>100</v>
      </c>
      <c r="AA203" s="86">
        <v>0.44444444444444442</v>
      </c>
      <c r="AB203" s="86">
        <v>1.3333333333333333</v>
      </c>
      <c r="AC203" s="86">
        <v>3.6666666666666665</v>
      </c>
      <c r="AD203" s="86">
        <v>5.666666666666667</v>
      </c>
      <c r="AE203" s="86">
        <v>33.333333333333336</v>
      </c>
      <c r="AF203" s="86">
        <v>55.555555555555557</v>
      </c>
      <c r="AG203" s="84"/>
      <c r="AH203" s="78">
        <v>100</v>
      </c>
      <c r="AI203" s="69">
        <v>0.1111111111111111</v>
      </c>
      <c r="AJ203" s="69">
        <v>0.33333333333333331</v>
      </c>
      <c r="AK203" s="69">
        <v>0.91666666666666663</v>
      </c>
      <c r="AL203" s="69">
        <v>1.4166666666666667</v>
      </c>
      <c r="AM203" s="69">
        <v>8.3333333333333339</v>
      </c>
      <c r="AN203" s="69">
        <v>33.333333333333336</v>
      </c>
      <c r="AO203" s="69">
        <v>55.555555555555557</v>
      </c>
      <c r="AP203" s="69"/>
      <c r="AQ203" s="78">
        <v>100</v>
      </c>
      <c r="AR203" s="69">
        <v>6.25E-2</v>
      </c>
      <c r="AS203" s="69">
        <v>0.1875</v>
      </c>
      <c r="AT203" s="69">
        <v>0.515625</v>
      </c>
      <c r="AU203" s="69">
        <v>0.796875</v>
      </c>
      <c r="AV203" s="69">
        <v>4.6875</v>
      </c>
      <c r="AW203" s="69">
        <v>18.75</v>
      </c>
      <c r="AX203" s="69">
        <v>31.25</v>
      </c>
      <c r="AY203" s="69">
        <v>43.75</v>
      </c>
      <c r="AZ203" s="69"/>
      <c r="BA203" s="78">
        <v>100</v>
      </c>
      <c r="BB203" s="69">
        <v>0.04</v>
      </c>
      <c r="BC203" s="69">
        <v>0.12</v>
      </c>
      <c r="BD203" s="69">
        <v>0.33</v>
      </c>
      <c r="BE203" s="69">
        <v>0.51</v>
      </c>
      <c r="BF203" s="69">
        <v>3</v>
      </c>
      <c r="BG203" s="69">
        <v>12</v>
      </c>
      <c r="BH203" s="69">
        <v>20</v>
      </c>
      <c r="BI203" s="69">
        <v>28</v>
      </c>
      <c r="BJ203" s="69">
        <v>36</v>
      </c>
    </row>
    <row r="205" spans="1:62" x14ac:dyDescent="0.2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89"/>
      <c r="AJ205" s="89"/>
      <c r="AK205" s="89"/>
      <c r="AL205" s="89"/>
      <c r="AM205" s="89"/>
      <c r="AN205" s="89"/>
      <c r="AO205" s="89"/>
      <c r="AP205" s="67"/>
      <c r="AQ205" s="67"/>
      <c r="AR205" s="67"/>
      <c r="AS205" s="67"/>
      <c r="AT205" s="67"/>
      <c r="AU205" s="67"/>
      <c r="AV205" s="67"/>
      <c r="AW205" s="67"/>
      <c r="AX205" s="67"/>
      <c r="AY205" s="67"/>
      <c r="AZ205" s="67"/>
      <c r="BA205" s="67"/>
      <c r="BB205" s="67"/>
      <c r="BC205" s="67"/>
      <c r="BD205" s="67"/>
      <c r="BE205" s="67"/>
      <c r="BF205" s="67"/>
      <c r="BG205" s="67"/>
      <c r="BH205" s="67"/>
      <c r="BI205" s="67"/>
      <c r="BJ205" s="67"/>
    </row>
  </sheetData>
  <sheetProtection password="EDA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workbookViewId="0">
      <selection activeCell="B5" sqref="B5"/>
    </sheetView>
  </sheetViews>
  <sheetFormatPr baseColWidth="10" defaultColWidth="11.5703125" defaultRowHeight="15" x14ac:dyDescent="0.25"/>
  <cols>
    <col min="1" max="1" width="24.7109375" style="96" customWidth="1"/>
    <col min="2" max="6" width="13.5703125" style="96" bestFit="1" customWidth="1"/>
    <col min="7" max="7" width="13.5703125" style="96" customWidth="1"/>
    <col min="8" max="9" width="13.5703125" style="96" bestFit="1" customWidth="1"/>
    <col min="10" max="11" width="11.5703125" style="96"/>
    <col min="12" max="12" width="11.7109375" style="96" customWidth="1"/>
    <col min="13" max="13" width="18.85546875" style="97" customWidth="1"/>
    <col min="14" max="14" width="11.5703125" style="96"/>
    <col min="15" max="15" width="15" style="96" customWidth="1"/>
    <col min="16" max="16384" width="11.5703125" style="96"/>
  </cols>
  <sheetData>
    <row r="1" spans="1:16" x14ac:dyDescent="0.25">
      <c r="A1" s="95" t="s">
        <v>50</v>
      </c>
    </row>
    <row r="3" spans="1:16" x14ac:dyDescent="0.25">
      <c r="A3" s="98" t="s">
        <v>45</v>
      </c>
    </row>
    <row r="4" spans="1:16" x14ac:dyDescent="0.25">
      <c r="A4" s="99" t="s">
        <v>26</v>
      </c>
      <c r="B4" s="100" t="s">
        <v>0</v>
      </c>
      <c r="C4" s="100" t="s">
        <v>32</v>
      </c>
      <c r="D4" s="101" t="s">
        <v>5</v>
      </c>
      <c r="E4" s="100" t="s">
        <v>2</v>
      </c>
      <c r="F4" s="100" t="s">
        <v>33</v>
      </c>
      <c r="G4" s="100" t="s">
        <v>34</v>
      </c>
      <c r="H4" s="100" t="s">
        <v>14</v>
      </c>
      <c r="I4" s="100" t="s">
        <v>16</v>
      </c>
      <c r="J4" s="100" t="s">
        <v>17</v>
      </c>
      <c r="K4" s="100" t="s">
        <v>18</v>
      </c>
      <c r="L4" s="102" t="s">
        <v>19</v>
      </c>
      <c r="M4" s="103"/>
    </row>
    <row r="5" spans="1:16" x14ac:dyDescent="0.25">
      <c r="A5" s="99" t="s">
        <v>51</v>
      </c>
      <c r="B5" s="113">
        <v>45</v>
      </c>
      <c r="C5" s="113">
        <v>45</v>
      </c>
      <c r="D5" s="113">
        <v>0</v>
      </c>
      <c r="E5" s="113">
        <v>24</v>
      </c>
      <c r="F5" s="113">
        <v>102</v>
      </c>
      <c r="G5" s="113">
        <v>3</v>
      </c>
      <c r="H5" s="113">
        <v>6</v>
      </c>
      <c r="I5" s="113">
        <v>7</v>
      </c>
      <c r="J5" s="113">
        <v>8</v>
      </c>
      <c r="K5" s="113">
        <v>9</v>
      </c>
      <c r="L5" s="104">
        <f>SUM(B5:K5)</f>
        <v>249</v>
      </c>
      <c r="M5" s="105"/>
    </row>
    <row r="6" spans="1:16" x14ac:dyDescent="0.25">
      <c r="A6" s="99" t="s">
        <v>43</v>
      </c>
      <c r="B6" s="104">
        <f>B5*100/$L$5</f>
        <v>18.072289156626507</v>
      </c>
      <c r="C6" s="104">
        <f>C5*100/$L$5</f>
        <v>18.072289156626507</v>
      </c>
      <c r="D6" s="104">
        <f t="shared" ref="D6:J6" si="0">D5*100/$L$5</f>
        <v>0</v>
      </c>
      <c r="E6" s="104">
        <f t="shared" si="0"/>
        <v>9.6385542168674707</v>
      </c>
      <c r="F6" s="104">
        <f>F5*100/$L$5</f>
        <v>40.963855421686745</v>
      </c>
      <c r="G6" s="104">
        <f>G5*100/L5</f>
        <v>1.2048192771084338</v>
      </c>
      <c r="H6" s="104">
        <f t="shared" si="0"/>
        <v>2.4096385542168677</v>
      </c>
      <c r="I6" s="104">
        <f t="shared" si="0"/>
        <v>2.8112449799196786</v>
      </c>
      <c r="J6" s="104">
        <f t="shared" si="0"/>
        <v>3.2128514056224899</v>
      </c>
      <c r="K6" s="104">
        <f>K5*100/$L$5</f>
        <v>3.6144578313253013</v>
      </c>
      <c r="L6" s="104">
        <f>SUM(B6:K6)</f>
        <v>99.999999999999986</v>
      </c>
      <c r="N6" s="97"/>
      <c r="O6" s="97"/>
      <c r="P6" s="97"/>
    </row>
    <row r="7" spans="1:16" x14ac:dyDescent="0.25">
      <c r="A7" s="99" t="s">
        <v>41</v>
      </c>
      <c r="B7" s="104">
        <f t="shared" ref="B7:K7" si="1">B72</f>
        <v>24.211241671602863</v>
      </c>
      <c r="C7" s="104">
        <f t="shared" si="1"/>
        <v>17.532299563624903</v>
      </c>
      <c r="D7" s="104">
        <f t="shared" si="1"/>
        <v>10.335707299601889</v>
      </c>
      <c r="E7" s="104">
        <f t="shared" si="1"/>
        <v>15.971083835753982</v>
      </c>
      <c r="F7" s="104">
        <f t="shared" si="1"/>
        <v>20.75728146423668</v>
      </c>
      <c r="G7" s="104">
        <f t="shared" si="1"/>
        <v>1.0957591564537139</v>
      </c>
      <c r="H7" s="104">
        <f t="shared" si="1"/>
        <v>3.383399378881037</v>
      </c>
      <c r="I7" s="104">
        <f t="shared" si="1"/>
        <v>3.0882479741185134</v>
      </c>
      <c r="J7" s="104">
        <f t="shared" si="1"/>
        <v>2.3392725857150802</v>
      </c>
      <c r="K7" s="104">
        <f t="shared" si="1"/>
        <v>1.285707070011342</v>
      </c>
      <c r="L7" s="104">
        <f>SUM(B7:K7)</f>
        <v>100.00000000000001</v>
      </c>
      <c r="N7" s="97"/>
      <c r="O7" s="97"/>
      <c r="P7" s="97"/>
    </row>
    <row r="8" spans="1:16" x14ac:dyDescent="0.25">
      <c r="N8" s="97"/>
      <c r="O8" s="97"/>
      <c r="P8" s="97"/>
    </row>
    <row r="9" spans="1:16" x14ac:dyDescent="0.25">
      <c r="A9" s="98" t="s">
        <v>46</v>
      </c>
      <c r="N9" s="97"/>
      <c r="O9" s="97"/>
      <c r="P9" s="97"/>
    </row>
    <row r="10" spans="1:16" x14ac:dyDescent="0.25">
      <c r="A10" s="99" t="s">
        <v>26</v>
      </c>
      <c r="B10" s="102" t="s">
        <v>0</v>
      </c>
      <c r="C10" s="102" t="s">
        <v>32</v>
      </c>
      <c r="D10" s="106" t="s">
        <v>5</v>
      </c>
      <c r="E10" s="102" t="s">
        <v>2</v>
      </c>
      <c r="F10" s="102" t="s">
        <v>4</v>
      </c>
      <c r="G10" s="102" t="s">
        <v>14</v>
      </c>
      <c r="H10" s="102" t="s">
        <v>16</v>
      </c>
      <c r="I10" s="102" t="s">
        <v>17</v>
      </c>
      <c r="J10" s="102" t="s">
        <v>18</v>
      </c>
      <c r="K10" s="102" t="s">
        <v>19</v>
      </c>
      <c r="N10" s="97"/>
      <c r="O10" s="97"/>
      <c r="P10" s="97"/>
    </row>
    <row r="11" spans="1:16" x14ac:dyDescent="0.25">
      <c r="A11" s="99" t="s">
        <v>51</v>
      </c>
      <c r="B11" s="114">
        <v>1</v>
      </c>
      <c r="C11" s="114">
        <v>2</v>
      </c>
      <c r="D11" s="114">
        <v>3</v>
      </c>
      <c r="E11" s="114">
        <v>4</v>
      </c>
      <c r="F11" s="114">
        <v>5</v>
      </c>
      <c r="G11" s="114">
        <v>6</v>
      </c>
      <c r="H11" s="114">
        <v>7</v>
      </c>
      <c r="I11" s="114">
        <v>8</v>
      </c>
      <c r="J11" s="114">
        <v>9</v>
      </c>
      <c r="K11" s="107">
        <v>45</v>
      </c>
      <c r="N11" s="97"/>
      <c r="O11" s="97"/>
      <c r="P11" s="97"/>
    </row>
    <row r="12" spans="1:16" x14ac:dyDescent="0.25">
      <c r="A12" s="99" t="s">
        <v>43</v>
      </c>
      <c r="B12" s="108">
        <f>B11*100/$K$11</f>
        <v>2.2222222222222223</v>
      </c>
      <c r="C12" s="108">
        <f t="shared" ref="C12:K12" si="2">C11*100/$K$11</f>
        <v>4.4444444444444446</v>
      </c>
      <c r="D12" s="108">
        <f t="shared" si="2"/>
        <v>6.666666666666667</v>
      </c>
      <c r="E12" s="108">
        <f t="shared" si="2"/>
        <v>8.8888888888888893</v>
      </c>
      <c r="F12" s="108">
        <f t="shared" si="2"/>
        <v>11.111111111111111</v>
      </c>
      <c r="G12" s="108">
        <f t="shared" si="2"/>
        <v>13.333333333333334</v>
      </c>
      <c r="H12" s="108">
        <f t="shared" si="2"/>
        <v>15.555555555555555</v>
      </c>
      <c r="I12" s="108">
        <f t="shared" si="2"/>
        <v>17.777777777777779</v>
      </c>
      <c r="J12" s="108">
        <f t="shared" si="2"/>
        <v>20</v>
      </c>
      <c r="K12" s="108">
        <f t="shared" si="2"/>
        <v>100</v>
      </c>
      <c r="N12" s="97"/>
      <c r="O12" s="97"/>
      <c r="P12" s="97"/>
    </row>
    <row r="13" spans="1:16" x14ac:dyDescent="0.25">
      <c r="A13" s="99" t="s">
        <v>41</v>
      </c>
      <c r="B13" s="108">
        <f>B126</f>
        <v>4.1568976757369613</v>
      </c>
      <c r="C13" s="108">
        <f t="shared" ref="C13:J13" si="3">C126</f>
        <v>6.3502338435374162</v>
      </c>
      <c r="D13" s="108">
        <f t="shared" si="3"/>
        <v>9.0465997023809539</v>
      </c>
      <c r="E13" s="108">
        <f t="shared" si="3"/>
        <v>7.0771800595238092</v>
      </c>
      <c r="F13" s="108">
        <f t="shared" si="3"/>
        <v>15.607019557823129</v>
      </c>
      <c r="G13" s="108">
        <f t="shared" si="3"/>
        <v>18.439506802721088</v>
      </c>
      <c r="H13" s="108">
        <f t="shared" si="3"/>
        <v>18.448837868480727</v>
      </c>
      <c r="I13" s="108">
        <f t="shared" si="3"/>
        <v>13.526785714285714</v>
      </c>
      <c r="J13" s="108">
        <f t="shared" si="3"/>
        <v>7.3469387755102042</v>
      </c>
      <c r="K13" s="108">
        <f>SUM(B13:J13)</f>
        <v>100</v>
      </c>
      <c r="N13" s="97"/>
      <c r="O13" s="97"/>
      <c r="P13" s="97"/>
    </row>
    <row r="14" spans="1:16" x14ac:dyDescent="0.25">
      <c r="A14" s="109"/>
      <c r="N14" s="97"/>
      <c r="O14" s="97"/>
      <c r="P14" s="97"/>
    </row>
    <row r="15" spans="1:16" x14ac:dyDescent="0.25">
      <c r="A15" s="123" t="s">
        <v>55</v>
      </c>
      <c r="B15" s="123"/>
      <c r="C15" s="123"/>
      <c r="D15" s="123"/>
      <c r="E15" s="123"/>
      <c r="F15" s="123"/>
      <c r="G15" s="123"/>
      <c r="H15" s="123"/>
      <c r="I15" s="123"/>
      <c r="J15" s="123"/>
      <c r="K15" s="123"/>
      <c r="L15" s="123"/>
      <c r="N15" s="97"/>
      <c r="O15" s="97"/>
      <c r="P15" s="97"/>
    </row>
    <row r="16" spans="1:16" x14ac:dyDescent="0.25">
      <c r="A16" s="109"/>
      <c r="N16" s="97"/>
      <c r="O16" s="97"/>
      <c r="P16" s="97"/>
    </row>
    <row r="17" spans="1:16" x14ac:dyDescent="0.25">
      <c r="A17" s="94" t="s">
        <v>45</v>
      </c>
      <c r="B17" s="66"/>
      <c r="C17" s="66"/>
      <c r="D17" s="66"/>
      <c r="E17" s="66"/>
      <c r="F17" s="66"/>
      <c r="G17" s="66"/>
      <c r="H17" s="66"/>
      <c r="I17" s="66"/>
      <c r="J17" s="66"/>
      <c r="K17" s="66"/>
      <c r="L17" s="66"/>
      <c r="M17" s="66"/>
      <c r="N17" s="43"/>
      <c r="O17" s="105"/>
      <c r="P17" s="105"/>
    </row>
    <row r="18" spans="1:16" s="112" customFormat="1" ht="16.899999999999999" customHeight="1" x14ac:dyDescent="0.25">
      <c r="A18" s="38"/>
      <c r="B18" s="36" t="s">
        <v>0</v>
      </c>
      <c r="C18" s="36" t="s">
        <v>1</v>
      </c>
      <c r="D18" s="39" t="s">
        <v>5</v>
      </c>
      <c r="E18" s="36" t="s">
        <v>2</v>
      </c>
      <c r="F18" s="36" t="s">
        <v>33</v>
      </c>
      <c r="G18" s="36" t="s">
        <v>34</v>
      </c>
      <c r="H18" s="36" t="s">
        <v>14</v>
      </c>
      <c r="I18" s="36" t="s">
        <v>16</v>
      </c>
      <c r="J18" s="36" t="s">
        <v>17</v>
      </c>
      <c r="K18" s="36" t="s">
        <v>18</v>
      </c>
      <c r="L18" s="36" t="s">
        <v>22</v>
      </c>
      <c r="M18" s="36"/>
      <c r="N18" s="37"/>
      <c r="O18" s="110"/>
      <c r="P18" s="111"/>
    </row>
    <row r="19" spans="1:16" s="111" customFormat="1" x14ac:dyDescent="0.25">
      <c r="A19" s="38"/>
      <c r="B19" s="36"/>
      <c r="C19" s="36"/>
      <c r="D19" s="39"/>
      <c r="E19" s="36"/>
      <c r="F19" s="36"/>
      <c r="G19" s="36"/>
      <c r="H19" s="36"/>
      <c r="I19" s="36"/>
      <c r="J19" s="36"/>
      <c r="K19" s="36"/>
      <c r="L19" s="36"/>
      <c r="M19" s="36"/>
      <c r="N19" s="37"/>
      <c r="O19" s="110"/>
    </row>
    <row r="20" spans="1:16" x14ac:dyDescent="0.25">
      <c r="A20" s="49" t="s">
        <v>21</v>
      </c>
      <c r="B20" s="40"/>
      <c r="C20" s="40"/>
      <c r="D20" s="41"/>
      <c r="E20" s="42"/>
      <c r="F20" s="42"/>
      <c r="G20" s="42"/>
      <c r="H20" s="42"/>
      <c r="I20" s="42"/>
      <c r="J20" s="42"/>
      <c r="K20" s="42"/>
      <c r="L20" s="42"/>
      <c r="M20" s="42"/>
      <c r="N20" s="43"/>
      <c r="O20" s="105"/>
      <c r="P20" s="105"/>
    </row>
    <row r="21" spans="1:16" x14ac:dyDescent="0.25">
      <c r="A21" s="43" t="s">
        <v>25</v>
      </c>
      <c r="B21" s="50">
        <f>VLOOKUP($K$6,'table CONIFERES'!$BL$3:$BV$203,2)</f>
        <v>1.4000000000000002E-3</v>
      </c>
      <c r="C21" s="50">
        <f>VLOOKUP($K$6,'table CONIFERES'!$BL$3:$BV$203,3)</f>
        <v>4.1999999999999997E-3</v>
      </c>
      <c r="D21" s="50">
        <f>VLOOKUP($K$6,'table CONIFERES'!$BL$3:$BV$203,4)</f>
        <v>1.155E-2</v>
      </c>
      <c r="E21" s="50">
        <f>VLOOKUP($K$6,'table CONIFERES'!$BL$3:$BV$203,5)</f>
        <v>1.7850000000000001E-2</v>
      </c>
      <c r="F21" s="50">
        <f>VLOOKUP($K$6,'table CONIFERES'!$BL$3:$BV$203,6)</f>
        <v>3.3599999999999998E-2</v>
      </c>
      <c r="G21" s="50">
        <f>VLOOKUP($K$6,'table CONIFERES'!$BL$3:$BV$203,7)</f>
        <v>7.1400000000000005E-2</v>
      </c>
      <c r="H21" s="50">
        <f>VLOOKUP($K$6,'table CONIFERES'!$BL$3:$BV$203,8)</f>
        <v>0.42</v>
      </c>
      <c r="I21" s="50">
        <f>VLOOKUP($K$6,'table CONIFERES'!$BL$3:$BV$203,9)</f>
        <v>0.7</v>
      </c>
      <c r="J21" s="50">
        <f>VLOOKUP($K$6,'table CONIFERES'!$BL$3:$BV$203,10)</f>
        <v>0.98</v>
      </c>
      <c r="K21" s="50">
        <f>VLOOKUP($K$6,'table CONIFERES'!$BL$3:$BV$203,11)</f>
        <v>1.26</v>
      </c>
      <c r="L21" s="44">
        <f>SUM(B21:K21)</f>
        <v>3.5</v>
      </c>
      <c r="M21" s="42"/>
      <c r="N21" s="49" t="s">
        <v>31</v>
      </c>
      <c r="O21" s="109"/>
      <c r="P21" s="109"/>
    </row>
    <row r="22" spans="1:16" x14ac:dyDescent="0.25">
      <c r="A22" s="43" t="s">
        <v>8</v>
      </c>
      <c r="B22" s="40">
        <f>$L$5*B21/100</f>
        <v>3.4860000000000008E-3</v>
      </c>
      <c r="C22" s="40">
        <f t="shared" ref="C22:K22" si="4">$L$5*C21/100</f>
        <v>1.0457999999999999E-2</v>
      </c>
      <c r="D22" s="40">
        <f t="shared" si="4"/>
        <v>2.87595E-2</v>
      </c>
      <c r="E22" s="40">
        <f t="shared" si="4"/>
        <v>4.44465E-2</v>
      </c>
      <c r="F22" s="40">
        <f>$L$5*F21/100</f>
        <v>8.3663999999999988E-2</v>
      </c>
      <c r="G22" s="40">
        <f>$L$5*G21/100</f>
        <v>0.177786</v>
      </c>
      <c r="H22" s="40">
        <f t="shared" si="4"/>
        <v>1.0458000000000001</v>
      </c>
      <c r="I22" s="40">
        <f t="shared" si="4"/>
        <v>1.7429999999999999</v>
      </c>
      <c r="J22" s="40">
        <f t="shared" si="4"/>
        <v>2.4401999999999999</v>
      </c>
      <c r="K22" s="40">
        <f t="shared" si="4"/>
        <v>3.1374</v>
      </c>
      <c r="L22" s="42">
        <f>SUM(B22:K22)</f>
        <v>8.7149999999999999</v>
      </c>
      <c r="M22" s="42"/>
      <c r="N22" s="43">
        <f>SUM(L22,L27,L32,L37,L42,L47,L52,L57,L62,L67)</f>
        <v>244.02136949999999</v>
      </c>
      <c r="O22" s="109"/>
      <c r="P22" s="109"/>
    </row>
    <row r="23" spans="1:16" x14ac:dyDescent="0.25">
      <c r="A23" s="43" t="s">
        <v>30</v>
      </c>
      <c r="B23" s="40">
        <f>B22*$L$5/$N$22</f>
        <v>3.5571228936980464E-3</v>
      </c>
      <c r="C23" s="40">
        <f t="shared" ref="C23:K23" si="5">C22*$L$5/$N$22</f>
        <v>1.0671368681094136E-2</v>
      </c>
      <c r="D23" s="40">
        <f t="shared" si="5"/>
        <v>2.9346263873008878E-2</v>
      </c>
      <c r="E23" s="40">
        <f t="shared" si="5"/>
        <v>4.5353316894650088E-2</v>
      </c>
      <c r="F23" s="40">
        <f>F22*$L$5/$N$22</f>
        <v>8.5370949448753092E-2</v>
      </c>
      <c r="G23" s="40">
        <f>G22*$L$5/$N$22</f>
        <v>0.18141326757860035</v>
      </c>
      <c r="H23" s="40">
        <f t="shared" si="5"/>
        <v>1.0671368681094138</v>
      </c>
      <c r="I23" s="40">
        <f t="shared" si="5"/>
        <v>1.7785614468490227</v>
      </c>
      <c r="J23" s="40">
        <f t="shared" si="5"/>
        <v>2.4899860255886317</v>
      </c>
      <c r="K23" s="40">
        <f t="shared" si="5"/>
        <v>3.2014106043282409</v>
      </c>
      <c r="L23" s="42">
        <f>SUM(B23:K23)</f>
        <v>8.8928072342451134</v>
      </c>
      <c r="M23" s="42"/>
      <c r="N23" s="43"/>
      <c r="O23" s="109"/>
      <c r="P23" s="109"/>
    </row>
    <row r="24" spans="1:16" x14ac:dyDescent="0.25">
      <c r="A24" s="43"/>
      <c r="B24" s="40"/>
      <c r="C24" s="40"/>
      <c r="D24" s="41"/>
      <c r="E24" s="42"/>
      <c r="F24" s="42"/>
      <c r="G24" s="42"/>
      <c r="H24" s="42"/>
      <c r="I24" s="42"/>
      <c r="J24" s="42"/>
      <c r="K24" s="42"/>
      <c r="L24" s="42"/>
      <c r="M24" s="42"/>
      <c r="N24" s="43"/>
      <c r="O24" s="109"/>
      <c r="P24" s="109"/>
    </row>
    <row r="25" spans="1:16" x14ac:dyDescent="0.25">
      <c r="A25" s="49" t="s">
        <v>20</v>
      </c>
      <c r="B25" s="40"/>
      <c r="C25" s="40"/>
      <c r="D25" s="41"/>
      <c r="E25" s="42"/>
      <c r="F25" s="42"/>
      <c r="G25" s="42"/>
      <c r="H25" s="42"/>
      <c r="I25" s="42"/>
      <c r="J25" s="42"/>
      <c r="K25" s="42"/>
      <c r="L25" s="42"/>
      <c r="M25" s="42"/>
      <c r="N25" s="43"/>
      <c r="O25" s="109"/>
      <c r="P25" s="109"/>
    </row>
    <row r="26" spans="1:16" x14ac:dyDescent="0.25">
      <c r="A26" s="43" t="s">
        <v>25</v>
      </c>
      <c r="B26" s="51">
        <f>VLOOKUP($J$6,'table CONIFERES'!$BA$3:$BJ$203,2)</f>
        <v>1.8E-3</v>
      </c>
      <c r="C26" s="51">
        <f>VLOOKUP($J$6,'table CONIFERES'!$BA$3:$BJ$203,3)</f>
        <v>5.7000000000000002E-3</v>
      </c>
      <c r="D26" s="51">
        <f>VLOOKUP($J$6,'table CONIFERES'!$BA$3:$BJ$203,4)</f>
        <v>1.5600000000000001E-2</v>
      </c>
      <c r="E26" s="51">
        <f>VLOOKUP($J$6,'table CONIFERES'!$BA$3:$BJ$203,5)</f>
        <v>2.4000000000000004E-2</v>
      </c>
      <c r="F26" s="51">
        <f>VLOOKUP($J$6,'table CONIFERES'!$BA$3:$BJ$203,6)</f>
        <v>4.4999999999999998E-2</v>
      </c>
      <c r="G26" s="51">
        <f>VLOOKUP($J$6,'table CONIFERES'!$BA$3:$BJ$203,7)</f>
        <v>9.5700000000000007E-2</v>
      </c>
      <c r="H26" s="51">
        <f>VLOOKUP($J$6,'table CONIFERES'!$BA$3:$BJ$203,8)</f>
        <v>0.5625</v>
      </c>
      <c r="I26" s="51">
        <f>VLOOKUP($J$6,'table CONIFERES'!$BA$3:$BJ$203,9)</f>
        <v>0.9375</v>
      </c>
      <c r="J26" s="51">
        <f>VLOOKUP($J$6,'table CONIFERES'!$BA$3:$BJ$203,10)</f>
        <v>1.3125</v>
      </c>
      <c r="K26" s="42"/>
      <c r="L26" s="44">
        <f>SUM(B26:J26)</f>
        <v>3.0003000000000002</v>
      </c>
      <c r="M26" s="42"/>
      <c r="N26" s="49"/>
      <c r="O26" s="109"/>
      <c r="P26" s="109"/>
    </row>
    <row r="27" spans="1:16" x14ac:dyDescent="0.25">
      <c r="A27" s="43" t="s">
        <v>8</v>
      </c>
      <c r="B27" s="40">
        <f>$L$5*B26/100</f>
        <v>4.4819999999999999E-3</v>
      </c>
      <c r="C27" s="40">
        <f t="shared" ref="C27:J27" si="6">$L$5*C26/100</f>
        <v>1.4193000000000001E-2</v>
      </c>
      <c r="D27" s="40">
        <f t="shared" si="6"/>
        <v>3.8844000000000004E-2</v>
      </c>
      <c r="E27" s="40">
        <f t="shared" si="6"/>
        <v>5.9760000000000008E-2</v>
      </c>
      <c r="F27" s="40">
        <f>$L$5*F26/100</f>
        <v>0.11205</v>
      </c>
      <c r="G27" s="40">
        <f>$L$5*G26/100</f>
        <v>0.23829300000000003</v>
      </c>
      <c r="H27" s="40">
        <f>$L$5*H26/100</f>
        <v>1.400625</v>
      </c>
      <c r="I27" s="40">
        <f t="shared" si="6"/>
        <v>2.3343750000000001</v>
      </c>
      <c r="J27" s="40">
        <f t="shared" si="6"/>
        <v>3.2681249999999999</v>
      </c>
      <c r="K27" s="42"/>
      <c r="L27" s="42">
        <f>SUM(B27:J27)</f>
        <v>7.4707469999999994</v>
      </c>
      <c r="M27" s="42"/>
      <c r="N27" s="43"/>
      <c r="O27" s="109"/>
      <c r="P27" s="109"/>
    </row>
    <row r="28" spans="1:16" x14ac:dyDescent="0.25">
      <c r="A28" s="43" t="s">
        <v>30</v>
      </c>
      <c r="B28" s="40">
        <f>B27*$L$5/$N$22</f>
        <v>4.5734437204689154E-3</v>
      </c>
      <c r="C28" s="40">
        <f t="shared" ref="C28:J28" si="7">C27*$L$5/$N$22</f>
        <v>1.4482571781484901E-2</v>
      </c>
      <c r="D28" s="40">
        <f t="shared" si="7"/>
        <v>3.9636512244063941E-2</v>
      </c>
      <c r="E28" s="40">
        <f t="shared" si="7"/>
        <v>6.0979249606252221E-2</v>
      </c>
      <c r="F28" s="40">
        <f>F27*$L$5/$N$22</f>
        <v>0.1143360930117229</v>
      </c>
      <c r="G28" s="40">
        <f>G27*$L$5/$N$22</f>
        <v>0.24315475780493073</v>
      </c>
      <c r="H28" s="40">
        <f>H27*$L$5/$N$22</f>
        <v>1.4292011626465362</v>
      </c>
      <c r="I28" s="40">
        <f t="shared" si="7"/>
        <v>2.382001937744227</v>
      </c>
      <c r="J28" s="40">
        <f t="shared" si="7"/>
        <v>3.3348027128419178</v>
      </c>
      <c r="K28" s="42"/>
      <c r="L28" s="42">
        <f>SUM(B28:J28)</f>
        <v>7.6231684414016048</v>
      </c>
      <c r="M28" s="42"/>
      <c r="N28" s="43"/>
      <c r="O28" s="109"/>
      <c r="P28" s="109"/>
    </row>
    <row r="29" spans="1:16" x14ac:dyDescent="0.25">
      <c r="A29" s="43"/>
      <c r="B29" s="40"/>
      <c r="C29" s="40"/>
      <c r="D29" s="41"/>
      <c r="E29" s="42"/>
      <c r="F29" s="42"/>
      <c r="G29" s="42"/>
      <c r="H29" s="42"/>
      <c r="I29" s="42"/>
      <c r="J29" s="42"/>
      <c r="K29" s="42"/>
      <c r="L29" s="42"/>
      <c r="M29" s="42"/>
      <c r="N29" s="43"/>
      <c r="O29" s="109"/>
      <c r="P29" s="109"/>
    </row>
    <row r="30" spans="1:16" x14ac:dyDescent="0.25">
      <c r="A30" s="49" t="s">
        <v>15</v>
      </c>
      <c r="B30" s="45"/>
      <c r="C30" s="45"/>
      <c r="D30" s="52"/>
      <c r="E30" s="48"/>
      <c r="F30" s="48"/>
      <c r="G30" s="48"/>
      <c r="H30" s="48"/>
      <c r="I30" s="42"/>
      <c r="J30" s="48"/>
      <c r="K30" s="48"/>
      <c r="L30" s="43"/>
      <c r="M30" s="43"/>
      <c r="N30" s="43"/>
      <c r="O30" s="109"/>
      <c r="P30" s="109"/>
    </row>
    <row r="31" spans="1:16" x14ac:dyDescent="0.25">
      <c r="A31" s="43" t="s">
        <v>25</v>
      </c>
      <c r="B31" s="51">
        <f>VLOOKUP($I$6,'table CONIFERES'!$AQ$3:$AY$203,2)</f>
        <v>2.7500000000000003E-3</v>
      </c>
      <c r="C31" s="51">
        <f>VLOOKUP($I$6,'table CONIFERES'!$AQ$3:$AY$203,3)</f>
        <v>8.2500000000000004E-3</v>
      </c>
      <c r="D31" s="51">
        <f>VLOOKUP($I$6,'table CONIFERES'!$AQ$3:$AY$203,4)</f>
        <v>2.3000000000000003E-2</v>
      </c>
      <c r="E31" s="51">
        <f>VLOOKUP($I$6,'table CONIFERES'!$AQ$3:$AY$203,5)</f>
        <v>3.5499999999999997E-2</v>
      </c>
      <c r="F31" s="51">
        <f>VLOOKUP($I$6,'table CONIFERES'!$AQ$3:$AY$203,6)</f>
        <v>6.6750000000000004E-2</v>
      </c>
      <c r="G31" s="51">
        <f>VLOOKUP($I$6,'table CONIFERES'!$AQ$3:$AY$203,7)</f>
        <v>0.14175000000000001</v>
      </c>
      <c r="H31" s="51">
        <f>VLOOKUP($I$6,'table CONIFERES'!$AQ$3:$AY$203,8)</f>
        <v>0.83324999999999994</v>
      </c>
      <c r="I31" s="51">
        <f>VLOOKUP($I$6,'table CONIFERES'!$AQ$3:$AY$203,9)</f>
        <v>1.389</v>
      </c>
      <c r="J31" s="53"/>
      <c r="K31" s="53"/>
      <c r="L31" s="46">
        <f>SUM(B31:I31)</f>
        <v>2.5002500000000003</v>
      </c>
      <c r="M31" s="54"/>
      <c r="N31" s="49"/>
      <c r="O31" s="109"/>
      <c r="P31" s="109"/>
    </row>
    <row r="32" spans="1:16" x14ac:dyDescent="0.25">
      <c r="A32" s="43" t="s">
        <v>8</v>
      </c>
      <c r="B32" s="40">
        <f>$L$5*B31/100</f>
        <v>6.8475000000000012E-3</v>
      </c>
      <c r="C32" s="40">
        <f t="shared" ref="C32:I32" si="8">$L$5*C31/100</f>
        <v>2.0542500000000002E-2</v>
      </c>
      <c r="D32" s="40">
        <f t="shared" si="8"/>
        <v>5.7270000000000015E-2</v>
      </c>
      <c r="E32" s="40">
        <f t="shared" si="8"/>
        <v>8.8394999999999987E-2</v>
      </c>
      <c r="F32" s="40">
        <f>$L$5*F31/100</f>
        <v>0.16620750000000001</v>
      </c>
      <c r="G32" s="40">
        <f>$L$5*G31/100</f>
        <v>0.35295750000000004</v>
      </c>
      <c r="H32" s="40">
        <f t="shared" si="8"/>
        <v>2.0747924999999996</v>
      </c>
      <c r="I32" s="40">
        <f t="shared" si="8"/>
        <v>3.4586099999999997</v>
      </c>
      <c r="J32" s="48"/>
      <c r="K32" s="48"/>
      <c r="L32" s="43">
        <f>SUM(B32:I32)</f>
        <v>6.2256225000000001</v>
      </c>
      <c r="M32" s="43"/>
      <c r="N32" s="43"/>
      <c r="O32" s="109"/>
      <c r="P32" s="109"/>
    </row>
    <row r="33" spans="1:16" x14ac:dyDescent="0.25">
      <c r="A33" s="43" t="s">
        <v>30</v>
      </c>
      <c r="B33" s="40">
        <f>B32*$L$5/$N$22</f>
        <v>6.9872056840497342E-3</v>
      </c>
      <c r="C33" s="40">
        <f t="shared" ref="C33:I33" si="9">C32*$L$5/$N$22</f>
        <v>2.09616170521492E-2</v>
      </c>
      <c r="D33" s="40">
        <f t="shared" si="9"/>
        <v>5.8438447539325047E-2</v>
      </c>
      <c r="E33" s="40">
        <f t="shared" si="9"/>
        <v>9.0198473375914717E-2</v>
      </c>
      <c r="F33" s="40">
        <f>F32*$L$5/$N$22</f>
        <v>0.16959853796738897</v>
      </c>
      <c r="G33" s="40">
        <f>G32*$L$5/$N$22</f>
        <v>0.36015869298692715</v>
      </c>
      <c r="H33" s="40">
        <f t="shared" si="9"/>
        <v>2.1171233222670689</v>
      </c>
      <c r="I33" s="40">
        <f t="shared" si="9"/>
        <v>3.5291740709618464</v>
      </c>
      <c r="J33" s="48"/>
      <c r="K33" s="48"/>
      <c r="L33" s="43">
        <f>SUM(B33:I33)</f>
        <v>6.3526403678346703</v>
      </c>
      <c r="M33" s="43"/>
      <c r="N33" s="43"/>
      <c r="O33" s="109"/>
      <c r="P33" s="109"/>
    </row>
    <row r="34" spans="1:16" x14ac:dyDescent="0.25">
      <c r="A34" s="43"/>
      <c r="B34" s="45"/>
      <c r="C34" s="45"/>
      <c r="D34" s="52"/>
      <c r="E34" s="48"/>
      <c r="F34" s="48"/>
      <c r="G34" s="48"/>
      <c r="H34" s="48"/>
      <c r="I34" s="48"/>
      <c r="J34" s="48"/>
      <c r="K34" s="48"/>
      <c r="L34" s="43"/>
      <c r="M34" s="43"/>
      <c r="N34" s="43"/>
      <c r="O34" s="109"/>
      <c r="P34" s="109"/>
    </row>
    <row r="35" spans="1:16" x14ac:dyDescent="0.25">
      <c r="A35" s="49" t="s">
        <v>7</v>
      </c>
      <c r="B35" s="43"/>
      <c r="C35" s="43"/>
      <c r="D35" s="43"/>
      <c r="E35" s="43"/>
      <c r="F35" s="43"/>
      <c r="G35" s="43"/>
      <c r="H35" s="43"/>
      <c r="I35" s="49"/>
      <c r="J35" s="49"/>
      <c r="K35" s="49"/>
      <c r="L35" s="43"/>
      <c r="M35" s="43"/>
      <c r="N35" s="43"/>
      <c r="O35" s="109"/>
      <c r="P35" s="109"/>
    </row>
    <row r="36" spans="1:16" x14ac:dyDescent="0.25">
      <c r="A36" s="43" t="s">
        <v>25</v>
      </c>
      <c r="B36" s="55">
        <f>VLOOKUP($H$6,'table CONIFERES'!$AH$3:$AO$203,2)</f>
        <v>5.0000000000000001E-3</v>
      </c>
      <c r="C36" s="55">
        <f>VLOOKUP($H$6,'table CONIFERES'!$AH$3:$AO$203,3)</f>
        <v>1.4999999999999999E-2</v>
      </c>
      <c r="D36" s="55">
        <f>VLOOKUP($H$6,'table CONIFERES'!$AH$3:$AO$203,4)</f>
        <v>4.1200000000000001E-2</v>
      </c>
      <c r="E36" s="55">
        <f>VLOOKUP($H$6,'table CONIFERES'!$AH$3:$AO$203,5)</f>
        <v>6.3799999999999996E-2</v>
      </c>
      <c r="F36" s="55">
        <f>VLOOKUP($H$6,'table CONIFERES'!$AH$3:$AO$203,6)</f>
        <v>0.12</v>
      </c>
      <c r="G36" s="55">
        <f>VLOOKUP($H$6,'table CONIFERES'!$AH$3:$AO$203,7)</f>
        <v>0.255</v>
      </c>
      <c r="H36" s="55">
        <f>VLOOKUP($H$6,'table CONIFERES'!$AH$3:$AO$203,8)</f>
        <v>1.5</v>
      </c>
      <c r="I36" s="46"/>
      <c r="J36" s="46"/>
      <c r="K36" s="46"/>
      <c r="L36" s="46">
        <f>SUM(B36:H36)</f>
        <v>2</v>
      </c>
      <c r="M36" s="43"/>
      <c r="N36" s="49"/>
      <c r="O36" s="109"/>
      <c r="P36" s="109"/>
    </row>
    <row r="37" spans="1:16" x14ac:dyDescent="0.25">
      <c r="A37" s="43" t="s">
        <v>8</v>
      </c>
      <c r="B37" s="43">
        <f>$L$5*B36/100</f>
        <v>1.2450000000000001E-2</v>
      </c>
      <c r="C37" s="43">
        <f t="shared" ref="C37:H37" si="10">$L$5*C36/100</f>
        <v>3.7350000000000001E-2</v>
      </c>
      <c r="D37" s="43">
        <f t="shared" si="10"/>
        <v>0.10258800000000001</v>
      </c>
      <c r="E37" s="43">
        <f>$L$5*E36/100</f>
        <v>0.15886199999999998</v>
      </c>
      <c r="F37" s="43">
        <f>$L$5*F36/100</f>
        <v>0.29880000000000001</v>
      </c>
      <c r="G37" s="43">
        <f>$L$5*G36/100</f>
        <v>0.63495000000000001</v>
      </c>
      <c r="H37" s="43">
        <f t="shared" si="10"/>
        <v>3.7349999999999999</v>
      </c>
      <c r="I37" s="43"/>
      <c r="J37" s="43"/>
      <c r="K37" s="43"/>
      <c r="L37" s="43">
        <f>SUM(B37:H37)</f>
        <v>4.9800000000000004</v>
      </c>
      <c r="M37" s="43"/>
      <c r="N37" s="43"/>
      <c r="O37" s="109"/>
      <c r="P37" s="109"/>
    </row>
    <row r="38" spans="1:16" x14ac:dyDescent="0.25">
      <c r="A38" s="43" t="s">
        <v>30</v>
      </c>
      <c r="B38" s="43">
        <f>B37*$L$5/$N$22</f>
        <v>1.270401033463588E-2</v>
      </c>
      <c r="C38" s="43">
        <f t="shared" ref="C38:E38" si="11">C37*$L$5/$N$22</f>
        <v>3.8112031003907636E-2</v>
      </c>
      <c r="D38" s="43">
        <f t="shared" si="11"/>
        <v>0.10468104515739965</v>
      </c>
      <c r="E38" s="43">
        <f t="shared" si="11"/>
        <v>0.16210317186995377</v>
      </c>
      <c r="F38" s="43">
        <f>F37*$L$5/$N$22</f>
        <v>0.30489624803126109</v>
      </c>
      <c r="G38" s="43">
        <f>G37*$L$5/$N$22</f>
        <v>0.64790452706642976</v>
      </c>
      <c r="H38" s="43">
        <f>H37*$L$5/$N$22</f>
        <v>3.8112031003907632</v>
      </c>
      <c r="I38" s="43"/>
      <c r="J38" s="43"/>
      <c r="K38" s="43"/>
      <c r="L38" s="43">
        <f>SUM(B38:H38)</f>
        <v>5.0816041338543512</v>
      </c>
      <c r="M38" s="43"/>
      <c r="N38" s="43"/>
      <c r="O38" s="109"/>
      <c r="P38" s="109"/>
    </row>
    <row r="39" spans="1:16" x14ac:dyDescent="0.25">
      <c r="A39" s="43"/>
      <c r="B39" s="43"/>
      <c r="C39" s="46"/>
      <c r="D39" s="46"/>
      <c r="E39" s="46"/>
      <c r="F39" s="46"/>
      <c r="G39" s="46"/>
      <c r="H39" s="46"/>
      <c r="I39" s="43"/>
      <c r="J39" s="43"/>
      <c r="K39" s="43"/>
      <c r="L39" s="43"/>
      <c r="M39" s="43"/>
      <c r="N39" s="43"/>
      <c r="O39" s="109"/>
      <c r="P39" s="109"/>
    </row>
    <row r="40" spans="1:16" x14ac:dyDescent="0.25">
      <c r="A40" s="49" t="s">
        <v>35</v>
      </c>
      <c r="B40" s="43"/>
      <c r="C40" s="43"/>
      <c r="D40" s="43"/>
      <c r="E40" s="43"/>
      <c r="F40" s="43"/>
      <c r="G40" s="43"/>
      <c r="H40" s="46"/>
      <c r="I40" s="43"/>
      <c r="J40" s="43"/>
      <c r="K40" s="43"/>
      <c r="L40" s="43"/>
      <c r="M40" s="43"/>
      <c r="N40" s="43"/>
      <c r="O40" s="109"/>
      <c r="P40" s="109"/>
    </row>
    <row r="41" spans="1:16" x14ac:dyDescent="0.25">
      <c r="A41" s="43" t="s">
        <v>25</v>
      </c>
      <c r="B41" s="47">
        <f>VLOOKUP($G$6,'table CONIFERES'!$Z$3:$AF$203,2)</f>
        <v>0.01</v>
      </c>
      <c r="C41" s="47">
        <f>VLOOKUP($G$6,'table CONIFERES'!$Z$3:$AF$203,3)</f>
        <v>0.03</v>
      </c>
      <c r="D41" s="47">
        <f>VLOOKUP($G$6,'table CONIFERES'!$Z$3:$AF$203,4)</f>
        <v>8.2500000000000004E-2</v>
      </c>
      <c r="E41" s="47">
        <f>VLOOKUP($G$6,'table CONIFERES'!$Z$3:$AF$203,5)</f>
        <v>0.1275</v>
      </c>
      <c r="F41" s="47">
        <f>VLOOKUP($G$6,'table CONIFERES'!$Z$3:$AF$203,6)</f>
        <v>0.24</v>
      </c>
      <c r="G41" s="47">
        <f>VLOOKUP($G$6,'table CONIFERES'!$Z$3:$AF$203,7)</f>
        <v>0.51</v>
      </c>
      <c r="H41" s="46"/>
      <c r="I41" s="43"/>
      <c r="J41" s="43"/>
      <c r="K41" s="43"/>
      <c r="L41" s="55">
        <f>SUM(B41:G41)</f>
        <v>1</v>
      </c>
      <c r="M41" s="43"/>
      <c r="N41" s="43"/>
      <c r="O41" s="109"/>
      <c r="P41" s="109"/>
    </row>
    <row r="42" spans="1:16" x14ac:dyDescent="0.25">
      <c r="A42" s="43" t="s">
        <v>8</v>
      </c>
      <c r="B42" s="43">
        <f>$L$5*B41/100</f>
        <v>2.4900000000000002E-2</v>
      </c>
      <c r="C42" s="43">
        <f t="shared" ref="C42:E42" si="12">$L$5*C41/100</f>
        <v>7.4700000000000003E-2</v>
      </c>
      <c r="D42" s="43">
        <f t="shared" si="12"/>
        <v>0.205425</v>
      </c>
      <c r="E42" s="43">
        <f t="shared" si="12"/>
        <v>0.31747500000000001</v>
      </c>
      <c r="F42" s="43">
        <f>$L$5*F41/100</f>
        <v>0.59760000000000002</v>
      </c>
      <c r="G42" s="43">
        <f>$L$5*G41/100</f>
        <v>1.2699</v>
      </c>
      <c r="H42" s="46"/>
      <c r="I42" s="43"/>
      <c r="J42" s="43"/>
      <c r="K42" s="43"/>
      <c r="L42" s="43">
        <f>SUM(B42:G42)</f>
        <v>2.4900000000000002</v>
      </c>
      <c r="M42" s="43"/>
      <c r="N42" s="43"/>
      <c r="O42" s="109"/>
      <c r="P42" s="109"/>
    </row>
    <row r="43" spans="1:16" x14ac:dyDescent="0.25">
      <c r="A43" s="43" t="s">
        <v>30</v>
      </c>
      <c r="B43" s="43">
        <f>B42*$L$5/$N$22</f>
        <v>2.5408020669271759E-2</v>
      </c>
      <c r="C43" s="43">
        <f t="shared" ref="C43:E43" si="13">C42*$L$5/$N$22</f>
        <v>7.6224062007815271E-2</v>
      </c>
      <c r="D43" s="43">
        <f t="shared" si="13"/>
        <v>0.20961617052149198</v>
      </c>
      <c r="E43" s="43">
        <f t="shared" si="13"/>
        <v>0.32395226353321488</v>
      </c>
      <c r="F43" s="43">
        <f>F42*$L$5/$N$22</f>
        <v>0.60979249606252217</v>
      </c>
      <c r="G43" s="43">
        <f>G42*$L$5/$N$22</f>
        <v>1.2958090541328595</v>
      </c>
      <c r="H43" s="46"/>
      <c r="I43" s="43"/>
      <c r="J43" s="43"/>
      <c r="K43" s="43"/>
      <c r="L43" s="43">
        <f>SUM(B43:G43)</f>
        <v>2.5408020669271756</v>
      </c>
      <c r="M43" s="43"/>
      <c r="N43" s="43"/>
      <c r="O43" s="109"/>
      <c r="P43" s="109"/>
    </row>
    <row r="44" spans="1:16" x14ac:dyDescent="0.25">
      <c r="A44" s="43"/>
      <c r="B44" s="43"/>
      <c r="C44" s="43"/>
      <c r="D44" s="43"/>
      <c r="E44" s="43"/>
      <c r="F44" s="43"/>
      <c r="G44" s="43"/>
      <c r="H44" s="46"/>
      <c r="I44" s="43"/>
      <c r="J44" s="43"/>
      <c r="K44" s="43"/>
      <c r="L44" s="43"/>
      <c r="M44" s="43"/>
      <c r="N44" s="43"/>
      <c r="O44" s="109"/>
      <c r="P44" s="109"/>
    </row>
    <row r="45" spans="1:16" x14ac:dyDescent="0.25">
      <c r="A45" s="49" t="s">
        <v>36</v>
      </c>
      <c r="B45" s="43"/>
      <c r="C45" s="43"/>
      <c r="D45" s="43"/>
      <c r="E45" s="43"/>
      <c r="F45" s="43"/>
      <c r="G45" s="43"/>
      <c r="H45" s="43"/>
      <c r="I45" s="43"/>
      <c r="J45" s="43"/>
      <c r="K45" s="43"/>
      <c r="L45" s="43"/>
      <c r="M45" s="43"/>
      <c r="N45" s="43"/>
      <c r="O45" s="109"/>
      <c r="P45" s="109"/>
    </row>
    <row r="46" spans="1:16" x14ac:dyDescent="0.25">
      <c r="A46" s="43" t="s">
        <v>25</v>
      </c>
      <c r="B46" s="47">
        <f>VLOOKUP($F$6,'table CONIFERES'!$S$3:$X$203,2)</f>
        <v>0.82620000000000005</v>
      </c>
      <c r="C46" s="47">
        <f>VLOOKUP($F$6,'table CONIFERES'!$S$3:$X$203,3)</f>
        <v>2.4786000000000001</v>
      </c>
      <c r="D46" s="47">
        <f>VLOOKUP($F$6,'table CONIFERES'!$S$3:$X$203,4)</f>
        <v>6.8201999999999998</v>
      </c>
      <c r="E46" s="47">
        <f>VLOOKUP($F$6,'table CONIFERES'!$S$3:$X$203,5)</f>
        <v>10.5381</v>
      </c>
      <c r="F46" s="47">
        <f>VLOOKUP($F$6,'table CONIFERES'!$S$3:$X$203,6)</f>
        <v>19.8369</v>
      </c>
      <c r="G46" s="47"/>
      <c r="H46" s="43"/>
      <c r="I46" s="43"/>
      <c r="J46" s="43"/>
      <c r="K46" s="43"/>
      <c r="L46" s="46">
        <f>SUM(B46:F46)</f>
        <v>40.5</v>
      </c>
      <c r="M46" s="43"/>
      <c r="N46" s="49"/>
      <c r="O46" s="109"/>
      <c r="P46" s="109"/>
    </row>
    <row r="47" spans="1:16" x14ac:dyDescent="0.25">
      <c r="A47" s="43" t="s">
        <v>8</v>
      </c>
      <c r="B47" s="43">
        <f>$L$5*B46/100</f>
        <v>2.0572379999999999</v>
      </c>
      <c r="C47" s="43">
        <f t="shared" ref="C47:E47" si="14">$L$5*C46/100</f>
        <v>6.1717140000000006</v>
      </c>
      <c r="D47" s="43">
        <f t="shared" si="14"/>
        <v>16.982298</v>
      </c>
      <c r="E47" s="43">
        <f t="shared" si="14"/>
        <v>26.239868999999999</v>
      </c>
      <c r="F47" s="43">
        <f>$L$5*F46/100</f>
        <v>49.393881</v>
      </c>
      <c r="G47" s="43"/>
      <c r="H47" s="43"/>
      <c r="I47" s="43"/>
      <c r="J47" s="43"/>
      <c r="K47" s="43"/>
      <c r="L47" s="43">
        <f>SUM(B47:F47)</f>
        <v>100.845</v>
      </c>
      <c r="M47" s="43"/>
      <c r="N47" s="43"/>
      <c r="O47" s="109"/>
      <c r="P47" s="109"/>
    </row>
    <row r="48" spans="1:16" x14ac:dyDescent="0.25">
      <c r="A48" s="43" t="s">
        <v>30</v>
      </c>
      <c r="B48" s="43">
        <f>B47*$L$5/$N$22</f>
        <v>2.0992106676952322</v>
      </c>
      <c r="C48" s="43">
        <f t="shared" ref="C48:F48" si="15">C47*$L$5/$N$22</f>
        <v>6.297632003085698</v>
      </c>
      <c r="D48" s="43">
        <f t="shared" si="15"/>
        <v>17.328778256856722</v>
      </c>
      <c r="E48" s="43">
        <f t="shared" si="15"/>
        <v>26.775226261485265</v>
      </c>
      <c r="F48" s="43">
        <f t="shared" si="15"/>
        <v>50.40163652142769</v>
      </c>
      <c r="G48" s="43"/>
      <c r="H48" s="43"/>
      <c r="I48" s="43"/>
      <c r="J48" s="43"/>
      <c r="K48" s="43"/>
      <c r="L48" s="43">
        <f>SUM(B48:F48)</f>
        <v>102.90248371055061</v>
      </c>
      <c r="M48" s="43"/>
      <c r="N48" s="43"/>
      <c r="O48" s="109"/>
      <c r="P48" s="109"/>
    </row>
    <row r="49" spans="1:16" x14ac:dyDescent="0.25">
      <c r="A49" s="43"/>
      <c r="B49" s="43"/>
      <c r="C49" s="43"/>
      <c r="D49" s="43"/>
      <c r="E49" s="43"/>
      <c r="F49" s="43"/>
      <c r="G49" s="43"/>
      <c r="H49" s="43"/>
      <c r="I49" s="43"/>
      <c r="J49" s="43"/>
      <c r="K49" s="43"/>
      <c r="L49" s="43"/>
      <c r="M49" s="43"/>
      <c r="N49" s="43"/>
      <c r="O49" s="109"/>
      <c r="P49" s="109"/>
    </row>
    <row r="50" spans="1:16" x14ac:dyDescent="0.25">
      <c r="A50" s="49" t="s">
        <v>10</v>
      </c>
      <c r="B50" s="43"/>
      <c r="C50" s="43"/>
      <c r="D50" s="43"/>
      <c r="E50" s="43"/>
      <c r="F50" s="43"/>
      <c r="G50" s="43"/>
      <c r="H50" s="43"/>
      <c r="I50" s="43"/>
      <c r="J50" s="43"/>
      <c r="K50" s="43"/>
      <c r="L50" s="43"/>
      <c r="M50" s="43"/>
      <c r="N50" s="43"/>
      <c r="O50" s="109"/>
      <c r="P50" s="109"/>
    </row>
    <row r="51" spans="1:16" x14ac:dyDescent="0.25">
      <c r="A51" s="43" t="s">
        <v>25</v>
      </c>
      <c r="B51" s="56">
        <f>VLOOKUP($E$6,'table CONIFERES'!$M$3:$Q$203,2)</f>
        <v>0.38</v>
      </c>
      <c r="C51" s="56">
        <f>VLOOKUP($E$6,'table CONIFERES'!$M$3:$Q$203,3)</f>
        <v>1.1399999999999999</v>
      </c>
      <c r="D51" s="56">
        <f>VLOOKUP($E$6,'table CONIFERES'!$M$3:$Q$203,4)</f>
        <v>3.1349999999999998</v>
      </c>
      <c r="E51" s="56">
        <f>VLOOKUP($E$6,'table CONIFERES'!$M$3:$Q$203,5)</f>
        <v>4.8449999999999998</v>
      </c>
      <c r="F51" s="43"/>
      <c r="G51" s="43"/>
      <c r="H51" s="43"/>
      <c r="I51" s="43"/>
      <c r="J51" s="43"/>
      <c r="K51" s="43"/>
      <c r="L51" s="46">
        <f>SUM(B51:E51)</f>
        <v>9.5</v>
      </c>
      <c r="M51" s="43"/>
      <c r="N51" s="49"/>
      <c r="O51" s="109"/>
      <c r="P51" s="109"/>
    </row>
    <row r="52" spans="1:16" x14ac:dyDescent="0.25">
      <c r="A52" s="43" t="s">
        <v>8</v>
      </c>
      <c r="B52" s="43">
        <f>$L$5*B51/100</f>
        <v>0.94620000000000004</v>
      </c>
      <c r="C52" s="43">
        <f t="shared" ref="C52:E52" si="16">$L$5*C51/100</f>
        <v>2.8385999999999996</v>
      </c>
      <c r="D52" s="43">
        <f t="shared" si="16"/>
        <v>7.8061499999999988</v>
      </c>
      <c r="E52" s="43">
        <f t="shared" si="16"/>
        <v>12.06405</v>
      </c>
      <c r="F52" s="43"/>
      <c r="G52" s="43"/>
      <c r="H52" s="43"/>
      <c r="I52" s="43"/>
      <c r="J52" s="43"/>
      <c r="K52" s="43"/>
      <c r="L52" s="43">
        <f>SUM(B52:E52)</f>
        <v>23.655000000000001</v>
      </c>
      <c r="M52" s="43"/>
      <c r="N52" s="43"/>
      <c r="O52" s="109"/>
      <c r="P52" s="109"/>
    </row>
    <row r="53" spans="1:16" x14ac:dyDescent="0.25">
      <c r="A53" s="43" t="s">
        <v>30</v>
      </c>
      <c r="B53" s="43">
        <f>B52*$L$5/$N$22</f>
        <v>0.96550478543232676</v>
      </c>
      <c r="C53" s="43">
        <f t="shared" ref="C53:E53" si="17">C52*$L$5/$N$22</f>
        <v>2.8965143562969797</v>
      </c>
      <c r="D53" s="43">
        <f t="shared" si="17"/>
        <v>7.9654144798166939</v>
      </c>
      <c r="E53" s="43">
        <f t="shared" si="17"/>
        <v>12.310186014262165</v>
      </c>
      <c r="F53" s="43"/>
      <c r="G53" s="43"/>
      <c r="H53" s="43"/>
      <c r="I53" s="43"/>
      <c r="J53" s="43"/>
      <c r="K53" s="43"/>
      <c r="L53" s="43">
        <f>SUM(B53:E53)</f>
        <v>24.137619635808164</v>
      </c>
      <c r="M53" s="43"/>
      <c r="N53" s="43"/>
      <c r="O53" s="109"/>
      <c r="P53" s="109"/>
    </row>
    <row r="54" spans="1:16" x14ac:dyDescent="0.25">
      <c r="A54" s="43"/>
      <c r="B54" s="43"/>
      <c r="C54" s="43"/>
      <c r="D54" s="43"/>
      <c r="E54" s="43"/>
      <c r="F54" s="43"/>
      <c r="G54" s="43"/>
      <c r="H54" s="43"/>
      <c r="I54" s="43"/>
      <c r="J54" s="43"/>
      <c r="K54" s="43"/>
      <c r="L54" s="43"/>
      <c r="M54" s="43"/>
      <c r="N54" s="43"/>
      <c r="O54" s="109"/>
      <c r="P54" s="109"/>
    </row>
    <row r="55" spans="1:16" x14ac:dyDescent="0.25">
      <c r="A55" s="49" t="s">
        <v>11</v>
      </c>
      <c r="B55" s="43"/>
      <c r="C55" s="43"/>
      <c r="D55" s="43"/>
      <c r="E55" s="43"/>
      <c r="F55" s="43"/>
      <c r="G55" s="43"/>
      <c r="H55" s="43"/>
      <c r="I55" s="43"/>
      <c r="J55" s="43"/>
      <c r="K55" s="43"/>
      <c r="L55" s="43"/>
      <c r="M55" s="43"/>
      <c r="N55" s="43"/>
      <c r="O55" s="109"/>
      <c r="P55" s="109"/>
    </row>
    <row r="56" spans="1:16" x14ac:dyDescent="0.25">
      <c r="A56" s="43" t="s">
        <v>25</v>
      </c>
      <c r="B56" s="55">
        <f>VLOOKUP($D$6,'table CONIFERES'!$H$3:$K$203,2)</f>
        <v>0</v>
      </c>
      <c r="C56" s="55">
        <f>VLOOKUP($D$6,'table CONIFERES'!$H$3:$K$203,3)</f>
        <v>0</v>
      </c>
      <c r="D56" s="55">
        <f>VLOOKUP($D$6,'table CONIFERES'!$H$3:$K$203,4)</f>
        <v>0</v>
      </c>
      <c r="E56" s="43"/>
      <c r="F56" s="43"/>
      <c r="G56" s="43"/>
      <c r="H56" s="43"/>
      <c r="I56" s="43"/>
      <c r="J56" s="43"/>
      <c r="K56" s="43"/>
      <c r="L56" s="46">
        <f>SUM(B56:D56)</f>
        <v>0</v>
      </c>
      <c r="M56" s="43"/>
      <c r="N56" s="49"/>
      <c r="O56" s="109"/>
      <c r="P56" s="109"/>
    </row>
    <row r="57" spans="1:16" x14ac:dyDescent="0.25">
      <c r="A57" s="43" t="s">
        <v>8</v>
      </c>
      <c r="B57" s="43">
        <f>$L$5*B56/100</f>
        <v>0</v>
      </c>
      <c r="C57" s="43">
        <f t="shared" ref="C57:D57" si="18">$L$5*C56/100</f>
        <v>0</v>
      </c>
      <c r="D57" s="43">
        <f t="shared" si="18"/>
        <v>0</v>
      </c>
      <c r="E57" s="43"/>
      <c r="F57" s="43"/>
      <c r="G57" s="43"/>
      <c r="H57" s="43"/>
      <c r="I57" s="43"/>
      <c r="J57" s="43"/>
      <c r="K57" s="43"/>
      <c r="L57" s="43">
        <f>SUM(B57:D57)</f>
        <v>0</v>
      </c>
      <c r="M57" s="43"/>
      <c r="N57" s="43"/>
      <c r="O57" s="109"/>
      <c r="P57" s="109"/>
    </row>
    <row r="58" spans="1:16" x14ac:dyDescent="0.25">
      <c r="A58" s="43" t="s">
        <v>30</v>
      </c>
      <c r="B58" s="43">
        <f>B57*$L$5/$N$22</f>
        <v>0</v>
      </c>
      <c r="C58" s="43">
        <f t="shared" ref="C58:D58" si="19">C57*$L$5/$N$22</f>
        <v>0</v>
      </c>
      <c r="D58" s="43">
        <f t="shared" si="19"/>
        <v>0</v>
      </c>
      <c r="E58" s="43"/>
      <c r="F58" s="43"/>
      <c r="G58" s="43"/>
      <c r="H58" s="43"/>
      <c r="I58" s="43"/>
      <c r="J58" s="43"/>
      <c r="K58" s="43"/>
      <c r="L58" s="43">
        <f>SUM(B58:D58)</f>
        <v>0</v>
      </c>
      <c r="M58" s="43"/>
      <c r="N58" s="43"/>
      <c r="O58" s="109"/>
      <c r="P58" s="109"/>
    </row>
    <row r="59" spans="1:16" x14ac:dyDescent="0.25">
      <c r="A59" s="43"/>
      <c r="B59" s="43"/>
      <c r="C59" s="43"/>
      <c r="D59" s="43"/>
      <c r="E59" s="43"/>
      <c r="F59" s="43"/>
      <c r="G59" s="43"/>
      <c r="H59" s="43"/>
      <c r="I59" s="43"/>
      <c r="J59" s="43"/>
      <c r="K59" s="43"/>
      <c r="L59" s="43"/>
      <c r="M59" s="43"/>
      <c r="N59" s="43"/>
      <c r="O59" s="109"/>
      <c r="P59" s="109"/>
    </row>
    <row r="60" spans="1:16" x14ac:dyDescent="0.25">
      <c r="A60" s="49" t="s">
        <v>12</v>
      </c>
      <c r="B60" s="43"/>
      <c r="C60" s="43"/>
      <c r="D60" s="43"/>
      <c r="E60" s="43"/>
      <c r="F60" s="43"/>
      <c r="G60" s="43"/>
      <c r="H60" s="43"/>
      <c r="I60" s="43"/>
      <c r="J60" s="43"/>
      <c r="K60" s="43"/>
      <c r="L60" s="43"/>
      <c r="M60" s="43"/>
      <c r="N60" s="43"/>
      <c r="O60" s="109"/>
      <c r="P60" s="109"/>
    </row>
    <row r="61" spans="1:16" x14ac:dyDescent="0.25">
      <c r="A61" s="43" t="s">
        <v>25</v>
      </c>
      <c r="B61" s="55">
        <f>VLOOKUP($C$6,'table CONIFERES'!$D$3:$F$203,2)</f>
        <v>4.5</v>
      </c>
      <c r="C61" s="55">
        <f>VLOOKUP($C$6,'table CONIFERES'!$D$3:$F$203,3)</f>
        <v>13.5</v>
      </c>
      <c r="D61" s="43"/>
      <c r="E61" s="43"/>
      <c r="F61" s="43"/>
      <c r="G61" s="43"/>
      <c r="H61" s="43"/>
      <c r="I61" s="43"/>
      <c r="J61" s="43"/>
      <c r="K61" s="43"/>
      <c r="L61" s="46">
        <f>SUM(B61:C61)</f>
        <v>18</v>
      </c>
      <c r="M61" s="43"/>
      <c r="N61" s="49"/>
      <c r="O61" s="109"/>
      <c r="P61" s="109"/>
    </row>
    <row r="62" spans="1:16" x14ac:dyDescent="0.25">
      <c r="A62" s="43" t="s">
        <v>8</v>
      </c>
      <c r="B62" s="43">
        <f>$L$5*B61/100</f>
        <v>11.205</v>
      </c>
      <c r="C62" s="43">
        <f>$L$5*C61/100</f>
        <v>33.615000000000002</v>
      </c>
      <c r="D62" s="43"/>
      <c r="E62" s="43"/>
      <c r="F62" s="43"/>
      <c r="G62" s="43"/>
      <c r="H62" s="43"/>
      <c r="I62" s="43"/>
      <c r="J62" s="43"/>
      <c r="K62" s="43"/>
      <c r="L62" s="43">
        <f>SUM(B62:C62)</f>
        <v>44.82</v>
      </c>
      <c r="M62" s="43"/>
      <c r="N62" s="43"/>
      <c r="O62" s="109"/>
      <c r="P62" s="109"/>
    </row>
    <row r="63" spans="1:16" x14ac:dyDescent="0.25">
      <c r="A63" s="43" t="s">
        <v>30</v>
      </c>
      <c r="B63" s="43">
        <f>B62*$L$5/$N$22</f>
        <v>11.433609301172289</v>
      </c>
      <c r="C63" s="43">
        <f>C62*$L$5/$N$22</f>
        <v>34.300827903516868</v>
      </c>
      <c r="D63" s="43"/>
      <c r="E63" s="43"/>
      <c r="F63" s="43"/>
      <c r="G63" s="43"/>
      <c r="H63" s="43"/>
      <c r="I63" s="43"/>
      <c r="J63" s="43"/>
      <c r="K63" s="43"/>
      <c r="L63" s="43">
        <f>SUM(B63:C63)</f>
        <v>45.734437204689158</v>
      </c>
      <c r="M63" s="43"/>
      <c r="N63" s="43"/>
      <c r="O63" s="109"/>
      <c r="P63" s="109"/>
    </row>
    <row r="64" spans="1:16" x14ac:dyDescent="0.25">
      <c r="A64" s="43"/>
      <c r="B64" s="43"/>
      <c r="C64" s="43"/>
      <c r="D64" s="43"/>
      <c r="E64" s="43"/>
      <c r="F64" s="43"/>
      <c r="G64" s="43"/>
      <c r="H64" s="43"/>
      <c r="I64" s="43"/>
      <c r="J64" s="43"/>
      <c r="K64" s="43"/>
      <c r="L64" s="43"/>
      <c r="M64" s="43"/>
      <c r="N64" s="43"/>
      <c r="O64" s="109"/>
      <c r="P64" s="109"/>
    </row>
    <row r="65" spans="1:16" x14ac:dyDescent="0.25">
      <c r="A65" s="49" t="s">
        <v>9</v>
      </c>
      <c r="B65" s="43"/>
      <c r="C65" s="43"/>
      <c r="D65" s="43"/>
      <c r="E65" s="43"/>
      <c r="F65" s="43"/>
      <c r="G65" s="43"/>
      <c r="H65" s="43"/>
      <c r="I65" s="43"/>
      <c r="J65" s="43"/>
      <c r="K65" s="43"/>
      <c r="L65" s="43"/>
      <c r="M65" s="43"/>
      <c r="N65" s="43"/>
      <c r="O65" s="109"/>
      <c r="P65" s="109"/>
    </row>
    <row r="66" spans="1:16" x14ac:dyDescent="0.25">
      <c r="A66" s="43" t="s">
        <v>25</v>
      </c>
      <c r="B66" s="42">
        <f>VLOOKUP($B$6,'table CONIFERES'!$A$3:$B$203,2)</f>
        <v>18</v>
      </c>
      <c r="C66" s="43"/>
      <c r="D66" s="43"/>
      <c r="E66" s="43"/>
      <c r="F66" s="43"/>
      <c r="G66" s="43"/>
      <c r="H66" s="43"/>
      <c r="I66" s="43"/>
      <c r="J66" s="43"/>
      <c r="K66" s="43"/>
      <c r="L66" s="46">
        <f>SUM(B66)</f>
        <v>18</v>
      </c>
      <c r="M66" s="43"/>
      <c r="N66" s="49"/>
      <c r="O66" s="109"/>
      <c r="P66" s="109"/>
    </row>
    <row r="67" spans="1:16" x14ac:dyDescent="0.25">
      <c r="A67" s="43" t="s">
        <v>8</v>
      </c>
      <c r="B67" s="43">
        <f>$L$5*B66/100</f>
        <v>44.82</v>
      </c>
      <c r="C67" s="43"/>
      <c r="D67" s="43"/>
      <c r="E67" s="43"/>
      <c r="F67" s="43"/>
      <c r="G67" s="43"/>
      <c r="H67" s="43"/>
      <c r="I67" s="43"/>
      <c r="J67" s="43"/>
      <c r="K67" s="43"/>
      <c r="L67" s="43">
        <f>SUM(B67)</f>
        <v>44.82</v>
      </c>
      <c r="M67" s="43"/>
      <c r="N67" s="43"/>
      <c r="O67" s="109"/>
      <c r="P67" s="109"/>
    </row>
    <row r="68" spans="1:16" x14ac:dyDescent="0.25">
      <c r="A68" s="43" t="s">
        <v>30</v>
      </c>
      <c r="B68" s="42">
        <f>B67*$L$5/$N$22</f>
        <v>45.734437204689158</v>
      </c>
      <c r="C68" s="43"/>
      <c r="D68" s="43"/>
      <c r="E68" s="43"/>
      <c r="F68" s="43"/>
      <c r="G68" s="43"/>
      <c r="H68" s="43"/>
      <c r="I68" s="43"/>
      <c r="J68" s="43"/>
      <c r="K68" s="43"/>
      <c r="L68" s="43">
        <f>SUM(B68)</f>
        <v>45.734437204689158</v>
      </c>
      <c r="M68" s="43"/>
      <c r="N68" s="43"/>
      <c r="O68" s="109"/>
      <c r="P68" s="109"/>
    </row>
    <row r="69" spans="1:16" x14ac:dyDescent="0.25">
      <c r="A69" s="43"/>
      <c r="B69" s="42"/>
      <c r="C69" s="43"/>
      <c r="D69" s="43"/>
      <c r="E69" s="43"/>
      <c r="F69" s="43"/>
      <c r="G69" s="43"/>
      <c r="H69" s="43"/>
      <c r="I69" s="43"/>
      <c r="J69" s="43"/>
      <c r="K69" s="43"/>
      <c r="L69" s="43"/>
      <c r="M69" s="43"/>
      <c r="N69" s="43"/>
      <c r="O69" s="109"/>
      <c r="P69" s="109"/>
    </row>
    <row r="70" spans="1:16" x14ac:dyDescent="0.25">
      <c r="A70" s="43"/>
      <c r="B70" s="57" t="s">
        <v>0</v>
      </c>
      <c r="C70" s="57" t="s">
        <v>32</v>
      </c>
      <c r="D70" s="58" t="s">
        <v>5</v>
      </c>
      <c r="E70" s="59" t="s">
        <v>2</v>
      </c>
      <c r="F70" s="59" t="s">
        <v>33</v>
      </c>
      <c r="G70" s="59" t="s">
        <v>34</v>
      </c>
      <c r="H70" s="59" t="s">
        <v>6</v>
      </c>
      <c r="I70" s="59" t="s">
        <v>16</v>
      </c>
      <c r="J70" s="59" t="s">
        <v>17</v>
      </c>
      <c r="K70" s="59" t="s">
        <v>18</v>
      </c>
      <c r="L70" s="57" t="s">
        <v>19</v>
      </c>
      <c r="M70" s="48"/>
      <c r="N70" s="43"/>
      <c r="O70" s="109"/>
      <c r="P70" s="109"/>
    </row>
    <row r="71" spans="1:16" x14ac:dyDescent="0.25">
      <c r="A71" s="43" t="s">
        <v>27</v>
      </c>
      <c r="B71" s="55">
        <f>B66+B61+B56+B51+B46+B41+B36+B31+B26+B21</f>
        <v>23.727149999999998</v>
      </c>
      <c r="C71" s="55">
        <f>C61+C56+C51+C46+C41+C36+C31+C26+C21</f>
        <v>17.181750000000005</v>
      </c>
      <c r="D71" s="55">
        <f>D56+D51+D46+D41+D36+D31+D26+D21</f>
        <v>10.129049999999998</v>
      </c>
      <c r="E71" s="55">
        <f>E51+E46+E41+E36+E31+E26+E21</f>
        <v>15.651749999999998</v>
      </c>
      <c r="F71" s="55">
        <f>F46+F41+F36+F31+F26+F21</f>
        <v>20.34225</v>
      </c>
      <c r="G71" s="55">
        <f>G41+G36+G31+G26+G21</f>
        <v>1.07385</v>
      </c>
      <c r="H71" s="55">
        <f>H36+H26+H31+H21</f>
        <v>3.31575</v>
      </c>
      <c r="I71" s="55">
        <f>I31+I26+I21</f>
        <v>3.0265000000000004</v>
      </c>
      <c r="J71" s="55">
        <f>J26+J21</f>
        <v>2.2925</v>
      </c>
      <c r="K71" s="60">
        <f>K21</f>
        <v>1.26</v>
      </c>
      <c r="L71" s="55">
        <f>SUM(B71:K71)</f>
        <v>98.00054999999999</v>
      </c>
      <c r="M71" s="43"/>
      <c r="N71" s="43"/>
      <c r="O71" s="109"/>
      <c r="P71" s="109"/>
    </row>
    <row r="72" spans="1:16" x14ac:dyDescent="0.25">
      <c r="A72" s="43" t="s">
        <v>28</v>
      </c>
      <c r="B72" s="49">
        <f>B71*$L$72/$L$71</f>
        <v>24.211241671602863</v>
      </c>
      <c r="C72" s="49">
        <f t="shared" ref="C72:K72" si="20">C71*$L$72/$L$71</f>
        <v>17.532299563624903</v>
      </c>
      <c r="D72" s="49">
        <f t="shared" si="20"/>
        <v>10.335707299601889</v>
      </c>
      <c r="E72" s="49">
        <f t="shared" si="20"/>
        <v>15.971083835753982</v>
      </c>
      <c r="F72" s="49">
        <f>F71*$L$72/$L$71</f>
        <v>20.75728146423668</v>
      </c>
      <c r="G72" s="49">
        <f>G71*L72/L71</f>
        <v>1.0957591564537139</v>
      </c>
      <c r="H72" s="49">
        <f>H71*$L$72/$L$71</f>
        <v>3.383399378881037</v>
      </c>
      <c r="I72" s="49">
        <f t="shared" si="20"/>
        <v>3.0882479741185134</v>
      </c>
      <c r="J72" s="49">
        <f t="shared" si="20"/>
        <v>2.3392725857150802</v>
      </c>
      <c r="K72" s="49">
        <f t="shared" si="20"/>
        <v>1.285707070011342</v>
      </c>
      <c r="L72" s="49">
        <v>100</v>
      </c>
      <c r="M72" s="49"/>
      <c r="N72" s="43"/>
      <c r="O72" s="109"/>
      <c r="P72" s="109"/>
    </row>
    <row r="73" spans="1:16" x14ac:dyDescent="0.25">
      <c r="A73" s="43" t="s">
        <v>29</v>
      </c>
      <c r="B73" s="43">
        <f>B72*$L$5/$L$6</f>
        <v>60.28599176229114</v>
      </c>
      <c r="C73" s="43">
        <f t="shared" ref="C73:K73" si="21">C72*$L$5/$L$6</f>
        <v>43.655425913426015</v>
      </c>
      <c r="D73" s="43">
        <f>D72*$L$5/$L$6</f>
        <v>25.735911176008706</v>
      </c>
      <c r="E73" s="43">
        <f t="shared" si="21"/>
        <v>39.76799875102742</v>
      </c>
      <c r="F73" s="43">
        <f>F72*$L$5/$L$6</f>
        <v>51.685630845949341</v>
      </c>
      <c r="G73" s="43">
        <f>G72*$L$5/$L$6</f>
        <v>2.7284402995697477</v>
      </c>
      <c r="H73" s="43">
        <f t="shared" si="21"/>
        <v>8.4246644534137829</v>
      </c>
      <c r="I73" s="43">
        <f t="shared" si="21"/>
        <v>7.6897374555550995</v>
      </c>
      <c r="J73" s="43">
        <f t="shared" si="21"/>
        <v>5.8247887384305512</v>
      </c>
      <c r="K73" s="43">
        <f t="shared" si="21"/>
        <v>3.2014106043282418</v>
      </c>
      <c r="L73" s="43"/>
      <c r="M73" s="43"/>
      <c r="N73" s="43"/>
    </row>
    <row r="74" spans="1:16" x14ac:dyDescent="0.25">
      <c r="A74" s="66"/>
      <c r="B74" s="66"/>
      <c r="C74" s="66"/>
      <c r="D74" s="66"/>
      <c r="E74" s="66"/>
      <c r="F74" s="66"/>
      <c r="G74" s="66"/>
      <c r="H74" s="66"/>
      <c r="I74" s="66"/>
      <c r="J74" s="66"/>
      <c r="K74" s="66"/>
      <c r="L74" s="66"/>
      <c r="M74" s="66"/>
      <c r="N74" s="66"/>
    </row>
    <row r="75" spans="1:16" x14ac:dyDescent="0.25">
      <c r="A75" s="66"/>
      <c r="B75" s="66"/>
      <c r="C75" s="66"/>
      <c r="D75" s="66"/>
      <c r="E75" s="66"/>
      <c r="F75" s="66"/>
      <c r="G75" s="66"/>
      <c r="H75" s="66"/>
      <c r="I75" s="66"/>
      <c r="J75" s="66"/>
      <c r="K75" s="66"/>
      <c r="L75" s="66"/>
      <c r="M75" s="66"/>
      <c r="N75" s="66"/>
    </row>
    <row r="76" spans="1:16" x14ac:dyDescent="0.25">
      <c r="A76" s="43" t="s">
        <v>46</v>
      </c>
      <c r="B76" s="43"/>
      <c r="C76" s="43"/>
      <c r="D76" s="43"/>
      <c r="E76" s="43"/>
      <c r="F76" s="43"/>
      <c r="G76" s="43"/>
      <c r="H76" s="43"/>
      <c r="I76" s="43"/>
      <c r="J76" s="43"/>
      <c r="K76" s="43"/>
      <c r="L76" s="43"/>
      <c r="M76" s="66"/>
      <c r="N76" s="66"/>
    </row>
    <row r="77" spans="1:16" ht="23.45" customHeight="1" x14ac:dyDescent="0.25">
      <c r="A77" s="43"/>
      <c r="B77" s="36" t="s">
        <v>0</v>
      </c>
      <c r="C77" s="36" t="s">
        <v>32</v>
      </c>
      <c r="D77" s="39" t="s">
        <v>5</v>
      </c>
      <c r="E77" s="36" t="s">
        <v>2</v>
      </c>
      <c r="F77" s="36" t="s">
        <v>4</v>
      </c>
      <c r="G77" s="36" t="s">
        <v>14</v>
      </c>
      <c r="H77" s="36" t="s">
        <v>16</v>
      </c>
      <c r="I77" s="36" t="s">
        <v>17</v>
      </c>
      <c r="J77" s="36" t="s">
        <v>18</v>
      </c>
      <c r="K77" s="36" t="s">
        <v>48</v>
      </c>
      <c r="L77" s="43"/>
      <c r="M77" s="66"/>
      <c r="N77" s="66"/>
    </row>
    <row r="78" spans="1:16" x14ac:dyDescent="0.25">
      <c r="A78" s="49" t="s">
        <v>21</v>
      </c>
      <c r="B78" s="43"/>
      <c r="C78" s="43"/>
      <c r="D78" s="43"/>
      <c r="E78" s="43"/>
      <c r="F78" s="43"/>
      <c r="G78" s="43"/>
      <c r="H78" s="43"/>
      <c r="I78" s="43"/>
      <c r="J78" s="43"/>
      <c r="K78" s="43"/>
      <c r="L78" s="43"/>
      <c r="M78" s="66" t="s">
        <v>49</v>
      </c>
      <c r="N78" s="66"/>
    </row>
    <row r="79" spans="1:16" x14ac:dyDescent="0.25">
      <c r="A79" s="43" t="s">
        <v>25</v>
      </c>
      <c r="B79" s="43">
        <f>VLOOKUP($J$12,'table FEUILLUS'!$BA$3:$BJ$203,2)</f>
        <v>8.0000000000000002E-3</v>
      </c>
      <c r="C79" s="43">
        <f>VLOOKUP($J$12,'table FEUILLUS'!$BA$3:$BJ$203,3)</f>
        <v>2.4E-2</v>
      </c>
      <c r="D79" s="43">
        <f>VLOOKUP($J$12,'table FEUILLUS'!$BA$3:$BJ$203,4)</f>
        <v>6.6000000000000003E-2</v>
      </c>
      <c r="E79" s="43">
        <f>VLOOKUP($J$12,'table FEUILLUS'!$BA$3:$BJ$203,5)</f>
        <v>0.10199999999999999</v>
      </c>
      <c r="F79" s="43">
        <f>VLOOKUP($J$12,'table FEUILLUS'!$BA$3:$BJ$203,6)</f>
        <v>0.6</v>
      </c>
      <c r="G79" s="43">
        <f>VLOOKUP($J$12,'table FEUILLUS'!$BA$3:$BJ$203,7)</f>
        <v>2.4</v>
      </c>
      <c r="H79" s="43">
        <f>VLOOKUP($J$12,'table FEUILLUS'!$BA$3:$BJ$203,8)</f>
        <v>4</v>
      </c>
      <c r="I79" s="43">
        <f>VLOOKUP($J$12,'table FEUILLUS'!$BA$3:$BJ$203,9)</f>
        <v>5.6</v>
      </c>
      <c r="J79" s="43">
        <f>VLOOKUP($J$12,'table FEUILLUS'!$BA$3:$BJ$203,10)</f>
        <v>7.2</v>
      </c>
      <c r="K79" s="43">
        <f>SUM(B79:J79)</f>
        <v>20</v>
      </c>
      <c r="L79" s="43"/>
      <c r="M79" s="66">
        <f>SUM(K80,K85,K90,K95,K100,K105,K110,K115,K120)</f>
        <v>44.1</v>
      </c>
      <c r="N79" s="66"/>
    </row>
    <row r="80" spans="1:16" x14ac:dyDescent="0.25">
      <c r="A80" s="43" t="s">
        <v>8</v>
      </c>
      <c r="B80" s="43">
        <f>$K$11*B79/100</f>
        <v>3.5999999999999999E-3</v>
      </c>
      <c r="C80" s="43">
        <f t="shared" ref="C80:J80" si="22">$K$11*C79/100</f>
        <v>1.0800000000000001E-2</v>
      </c>
      <c r="D80" s="43">
        <f t="shared" si="22"/>
        <v>2.9700000000000001E-2</v>
      </c>
      <c r="E80" s="43">
        <f t="shared" si="22"/>
        <v>4.5899999999999996E-2</v>
      </c>
      <c r="F80" s="43">
        <f t="shared" si="22"/>
        <v>0.27</v>
      </c>
      <c r="G80" s="43">
        <f t="shared" si="22"/>
        <v>1.08</v>
      </c>
      <c r="H80" s="43">
        <f t="shared" si="22"/>
        <v>1.8</v>
      </c>
      <c r="I80" s="43">
        <f t="shared" si="22"/>
        <v>2.5199999999999996</v>
      </c>
      <c r="J80" s="43">
        <f t="shared" si="22"/>
        <v>3.24</v>
      </c>
      <c r="K80" s="43">
        <f>SUM(B80:J80)</f>
        <v>9</v>
      </c>
      <c r="L80" s="43"/>
      <c r="M80" s="66"/>
      <c r="N80" s="66"/>
    </row>
    <row r="81" spans="1:14" x14ac:dyDescent="0.25">
      <c r="A81" s="66" t="s">
        <v>30</v>
      </c>
      <c r="B81" s="66">
        <f>B80*$K$11/$M$79</f>
        <v>3.6734693877551019E-3</v>
      </c>
      <c r="C81" s="66">
        <f t="shared" ref="C81:J81" si="23">C80*$K$11/$M$79</f>
        <v>1.1020408163265306E-2</v>
      </c>
      <c r="D81" s="66">
        <f t="shared" si="23"/>
        <v>3.0306122448979591E-2</v>
      </c>
      <c r="E81" s="66">
        <f t="shared" si="23"/>
        <v>4.6836734693877544E-2</v>
      </c>
      <c r="F81" s="66">
        <f t="shared" si="23"/>
        <v>0.27551020408163263</v>
      </c>
      <c r="G81" s="66">
        <f t="shared" si="23"/>
        <v>1.1020408163265305</v>
      </c>
      <c r="H81" s="66">
        <f t="shared" si="23"/>
        <v>1.8367346938775511</v>
      </c>
      <c r="I81" s="66">
        <f t="shared" si="23"/>
        <v>2.5714285714285707</v>
      </c>
      <c r="J81" s="66">
        <f t="shared" si="23"/>
        <v>3.306122448979592</v>
      </c>
      <c r="K81" s="66">
        <f>SUM(B81:J81)</f>
        <v>9.1836734693877542</v>
      </c>
      <c r="L81" s="66"/>
      <c r="M81" s="66"/>
      <c r="N81" s="66"/>
    </row>
    <row r="82" spans="1:14" x14ac:dyDescent="0.25">
      <c r="A82" s="66"/>
      <c r="B82" s="66"/>
      <c r="C82" s="66"/>
      <c r="D82" s="66"/>
      <c r="E82" s="66"/>
      <c r="F82" s="66"/>
      <c r="G82" s="66"/>
      <c r="H82" s="66"/>
      <c r="I82" s="66"/>
      <c r="J82" s="66"/>
      <c r="K82" s="66"/>
      <c r="L82" s="66"/>
      <c r="M82" s="66"/>
      <c r="N82" s="66"/>
    </row>
    <row r="83" spans="1:14" x14ac:dyDescent="0.25">
      <c r="A83" s="94" t="s">
        <v>20</v>
      </c>
      <c r="B83" s="66"/>
      <c r="C83" s="66"/>
      <c r="D83" s="66"/>
      <c r="E83" s="66"/>
      <c r="F83" s="66"/>
      <c r="G83" s="66"/>
      <c r="H83" s="66"/>
      <c r="I83" s="66"/>
      <c r="J83" s="66"/>
      <c r="K83" s="66"/>
      <c r="L83" s="66"/>
      <c r="M83" s="66"/>
      <c r="N83" s="66"/>
    </row>
    <row r="84" spans="1:14" x14ac:dyDescent="0.25">
      <c r="A84" s="66" t="s">
        <v>25</v>
      </c>
      <c r="B84" s="66">
        <f>VLOOKUP($I$12,'table FEUILLUS'!$AQ$3:$AY$203,2)</f>
        <v>1.0937499999999999E-2</v>
      </c>
      <c r="C84" s="66">
        <f>VLOOKUP($I$12,'table FEUILLUS'!$AQ$3:$AY$203,3)</f>
        <v>3.2812500000000001E-2</v>
      </c>
      <c r="D84" s="66">
        <f>VLOOKUP($I$12,'table FEUILLUS'!$AQ$3:$AY$203,4)</f>
        <v>9.0234375000000006E-2</v>
      </c>
      <c r="E84" s="66">
        <f>VLOOKUP($I$12,'table FEUILLUS'!$AQ$3:$AY$203,5)</f>
        <v>0.13945312500000001</v>
      </c>
      <c r="F84" s="66">
        <f>VLOOKUP($I$12,'table FEUILLUS'!$AQ$3:$AY$203,6)</f>
        <v>0.8203125</v>
      </c>
      <c r="G84" s="66">
        <f>VLOOKUP($I$12,'table FEUILLUS'!$AQ$3:$AY$203,7)</f>
        <v>3.28125</v>
      </c>
      <c r="H84" s="66">
        <f>VLOOKUP($I$12,'table FEUILLUS'!$AQ$3:$AY$203,8)</f>
        <v>5.46875</v>
      </c>
      <c r="I84" s="66">
        <f>VLOOKUP($I$12,'table FEUILLUS'!$AQ$3:$AY$203,9)</f>
        <v>7.65625</v>
      </c>
      <c r="J84" s="66"/>
      <c r="K84" s="66">
        <f>SUM(B84:I84)</f>
        <v>17.5</v>
      </c>
      <c r="L84" s="66"/>
      <c r="M84" s="66"/>
      <c r="N84" s="66"/>
    </row>
    <row r="85" spans="1:14" x14ac:dyDescent="0.25">
      <c r="A85" s="66" t="s">
        <v>8</v>
      </c>
      <c r="B85" s="66">
        <f>$K$11*B84/100</f>
        <v>4.9218749999999992E-3</v>
      </c>
      <c r="C85" s="66">
        <f t="shared" ref="C85:I85" si="24">$K$11*C84/100</f>
        <v>1.4765624999999999E-2</v>
      </c>
      <c r="D85" s="66">
        <f t="shared" si="24"/>
        <v>4.0605468749999998E-2</v>
      </c>
      <c r="E85" s="66">
        <f t="shared" si="24"/>
        <v>6.2753906250000005E-2</v>
      </c>
      <c r="F85" s="66">
        <f t="shared" si="24"/>
        <v>0.369140625</v>
      </c>
      <c r="G85" s="66">
        <f t="shared" si="24"/>
        <v>1.4765625</v>
      </c>
      <c r="H85" s="66">
        <f t="shared" si="24"/>
        <v>2.4609375</v>
      </c>
      <c r="I85" s="66">
        <f t="shared" si="24"/>
        <v>3.4453125</v>
      </c>
      <c r="J85" s="66"/>
      <c r="K85" s="66">
        <f>SUM(B85:I85)</f>
        <v>7.875</v>
      </c>
      <c r="L85" s="66"/>
      <c r="M85" s="66"/>
      <c r="N85" s="66"/>
    </row>
    <row r="86" spans="1:14" x14ac:dyDescent="0.25">
      <c r="A86" s="66" t="s">
        <v>30</v>
      </c>
      <c r="B86" s="66">
        <f>B85*$K$11/$M$79</f>
        <v>5.0223214285714272E-3</v>
      </c>
      <c r="C86" s="66">
        <f t="shared" ref="C86:I86" si="25">C85*$K$11/$M$79</f>
        <v>1.5066964285714284E-2</v>
      </c>
      <c r="D86" s="66">
        <f t="shared" si="25"/>
        <v>4.1434151785714281E-2</v>
      </c>
      <c r="E86" s="66">
        <f t="shared" si="25"/>
        <v>6.4034598214285712E-2</v>
      </c>
      <c r="F86" s="66">
        <f t="shared" si="25"/>
        <v>0.37667410714285715</v>
      </c>
      <c r="G86" s="66">
        <f t="shared" si="25"/>
        <v>1.5066964285714286</v>
      </c>
      <c r="H86" s="66">
        <f t="shared" si="25"/>
        <v>2.5111607142857144</v>
      </c>
      <c r="I86" s="66">
        <f t="shared" si="25"/>
        <v>3.515625</v>
      </c>
      <c r="J86" s="66"/>
      <c r="K86" s="66">
        <f>SUM(B86:I86)</f>
        <v>8.0357142857142847</v>
      </c>
      <c r="L86" s="66"/>
      <c r="M86" s="66"/>
      <c r="N86" s="66"/>
    </row>
    <row r="87" spans="1:14" x14ac:dyDescent="0.25">
      <c r="A87" s="66"/>
      <c r="B87" s="66"/>
      <c r="C87" s="66"/>
      <c r="D87" s="66"/>
      <c r="E87" s="66"/>
      <c r="F87" s="66"/>
      <c r="G87" s="66"/>
      <c r="H87" s="66"/>
      <c r="I87" s="66"/>
      <c r="J87" s="66"/>
      <c r="K87" s="66"/>
      <c r="L87" s="66"/>
      <c r="M87" s="66"/>
      <c r="N87" s="66"/>
    </row>
    <row r="88" spans="1:14" x14ac:dyDescent="0.25">
      <c r="A88" s="94" t="s">
        <v>15</v>
      </c>
      <c r="B88" s="66"/>
      <c r="C88" s="66"/>
      <c r="D88" s="66"/>
      <c r="E88" s="66"/>
      <c r="F88" s="66"/>
      <c r="G88" s="66"/>
      <c r="H88" s="66"/>
      <c r="I88" s="66"/>
      <c r="J88" s="66"/>
      <c r="K88" s="66"/>
      <c r="L88" s="66"/>
      <c r="M88" s="66"/>
      <c r="N88" s="66"/>
    </row>
    <row r="89" spans="1:14" x14ac:dyDescent="0.25">
      <c r="A89" s="66" t="s">
        <v>25</v>
      </c>
      <c r="B89" s="66">
        <f>VLOOKUP($H$12,'table FEUILLUS'!$AH$3:$AO$203,2)</f>
        <v>1.7222222222222222E-2</v>
      </c>
      <c r="C89" s="66">
        <f>VLOOKUP($H$12,'table FEUILLUS'!$AH$3:$AO$203,3)</f>
        <v>5.1666666666666659E-2</v>
      </c>
      <c r="D89" s="66">
        <f>VLOOKUP($H$12,'table FEUILLUS'!$AH$3:$AO$203,4)</f>
        <v>0.14208333333333331</v>
      </c>
      <c r="E89" s="66">
        <f>VLOOKUP($H$12,'table FEUILLUS'!$AH$3:$AO$203,5)</f>
        <v>0.21958333333333335</v>
      </c>
      <c r="F89" s="66">
        <f>VLOOKUP($H$12,'table FEUILLUS'!$AH$3:$AO$203,6)</f>
        <v>1.291666666666667</v>
      </c>
      <c r="G89" s="66">
        <f>VLOOKUP($H$12,'table FEUILLUS'!$AH$3:$AO$203,7)</f>
        <v>5.1666666666666679</v>
      </c>
      <c r="H89" s="66">
        <f>VLOOKUP($H$12,'table FEUILLUS'!$AH$3:$AO$203,8)</f>
        <v>8.6111111111111107</v>
      </c>
      <c r="I89" s="66"/>
      <c r="J89" s="66"/>
      <c r="K89" s="66">
        <f>SUM(B89:H89)</f>
        <v>15.5</v>
      </c>
      <c r="L89" s="66"/>
      <c r="M89" s="66"/>
      <c r="N89" s="66"/>
    </row>
    <row r="90" spans="1:14" x14ac:dyDescent="0.25">
      <c r="A90" s="66" t="s">
        <v>8</v>
      </c>
      <c r="B90" s="66">
        <f>$K$11*B89/100</f>
        <v>7.7499999999999999E-3</v>
      </c>
      <c r="C90" s="66">
        <f t="shared" ref="C90:H90" si="26">$K$11*C89/100</f>
        <v>2.3249999999999996E-2</v>
      </c>
      <c r="D90" s="66">
        <f t="shared" si="26"/>
        <v>6.3937499999999994E-2</v>
      </c>
      <c r="E90" s="66">
        <f t="shared" si="26"/>
        <v>9.8812500000000011E-2</v>
      </c>
      <c r="F90" s="66">
        <f t="shared" si="26"/>
        <v>0.58125000000000016</v>
      </c>
      <c r="G90" s="66">
        <f t="shared" si="26"/>
        <v>2.3250000000000006</v>
      </c>
      <c r="H90" s="66">
        <f t="shared" si="26"/>
        <v>3.875</v>
      </c>
      <c r="I90" s="66"/>
      <c r="J90" s="66"/>
      <c r="K90" s="66">
        <f>SUM(B90:H90)</f>
        <v>6.9750000000000005</v>
      </c>
      <c r="L90" s="66"/>
      <c r="M90" s="66"/>
      <c r="N90" s="66"/>
    </row>
    <row r="91" spans="1:14" x14ac:dyDescent="0.25">
      <c r="A91" s="66" t="s">
        <v>30</v>
      </c>
      <c r="B91" s="66">
        <f>B90*$K$11/$M$79</f>
        <v>7.9081632653061219E-3</v>
      </c>
      <c r="C91" s="66">
        <f t="shared" ref="C91:H91" si="27">C90*$K$11/$M$79</f>
        <v>2.3724489795918364E-2</v>
      </c>
      <c r="D91" s="66">
        <f t="shared" si="27"/>
        <v>6.5242346938775508E-2</v>
      </c>
      <c r="E91" s="66">
        <f t="shared" si="27"/>
        <v>0.10082908163265307</v>
      </c>
      <c r="F91" s="66">
        <f t="shared" si="27"/>
        <v>0.59311224489795933</v>
      </c>
      <c r="G91" s="66">
        <f t="shared" si="27"/>
        <v>2.3724489795918373</v>
      </c>
      <c r="H91" s="66">
        <f t="shared" si="27"/>
        <v>3.954081632653061</v>
      </c>
      <c r="I91" s="66"/>
      <c r="J91" s="66"/>
      <c r="K91" s="66">
        <f>SUM(B91:H91)</f>
        <v>7.1173469387755102</v>
      </c>
      <c r="L91" s="66"/>
      <c r="M91" s="66"/>
      <c r="N91" s="66"/>
    </row>
    <row r="92" spans="1:14" x14ac:dyDescent="0.25">
      <c r="A92" s="66"/>
      <c r="B92" s="66"/>
      <c r="C92" s="66"/>
      <c r="D92" s="66"/>
      <c r="E92" s="66"/>
      <c r="F92" s="66"/>
      <c r="G92" s="66"/>
      <c r="H92" s="66"/>
      <c r="I92" s="66"/>
      <c r="J92" s="66"/>
      <c r="K92" s="66"/>
      <c r="L92" s="66"/>
      <c r="M92" s="66"/>
      <c r="N92" s="66"/>
    </row>
    <row r="93" spans="1:14" x14ac:dyDescent="0.25">
      <c r="A93" s="94" t="s">
        <v>7</v>
      </c>
      <c r="B93" s="66"/>
      <c r="C93" s="66"/>
      <c r="D93" s="66"/>
      <c r="E93" s="66"/>
      <c r="F93" s="66"/>
      <c r="G93" s="66"/>
      <c r="H93" s="66"/>
      <c r="I93" s="66"/>
      <c r="J93" s="66"/>
      <c r="K93" s="66"/>
      <c r="L93" s="66"/>
      <c r="M93" s="66"/>
      <c r="N93" s="66"/>
    </row>
    <row r="94" spans="1:14" x14ac:dyDescent="0.25">
      <c r="A94" s="66" t="s">
        <v>25</v>
      </c>
      <c r="B94" s="66">
        <f>VLOOKUP($G$12,'table FEUILLUS'!$Z$3:$AF$203,2)</f>
        <v>5.7200000000000001E-2</v>
      </c>
      <c r="C94" s="66">
        <f>VLOOKUP($G$12,'table FEUILLUS'!$Z$3:$AF$203,3)</f>
        <v>0.1729</v>
      </c>
      <c r="D94" s="66">
        <f>VLOOKUP($G$12,'table FEUILLUS'!$Z$3:$AF$203,4)</f>
        <v>0.47710000000000002</v>
      </c>
      <c r="E94" s="66">
        <f>VLOOKUP($G$12,'table FEUILLUS'!$Z$3:$AF$203,5)</f>
        <v>0.73709999999999998</v>
      </c>
      <c r="F94" s="66">
        <f>VLOOKUP($G$12,'table FEUILLUS'!$Z$3:$AF$203,6)</f>
        <v>4.3328999999999995</v>
      </c>
      <c r="G94" s="66">
        <f>VLOOKUP($G$12,'table FEUILLUS'!$Z$3:$AF$203,7)</f>
        <v>7.2227999999999994</v>
      </c>
      <c r="H94" s="66"/>
      <c r="I94" s="66"/>
      <c r="J94" s="66"/>
      <c r="K94" s="66">
        <f>SUM(B94:G94)</f>
        <v>13</v>
      </c>
      <c r="L94" s="66"/>
      <c r="M94" s="66"/>
      <c r="N94" s="66"/>
    </row>
    <row r="95" spans="1:14" x14ac:dyDescent="0.25">
      <c r="A95" s="66" t="s">
        <v>8</v>
      </c>
      <c r="B95" s="66">
        <f>$K$11*B94/100</f>
        <v>2.5739999999999999E-2</v>
      </c>
      <c r="C95" s="66">
        <f t="shared" ref="C95:G95" si="28">$K$11*C94/100</f>
        <v>7.7804999999999999E-2</v>
      </c>
      <c r="D95" s="66">
        <f t="shared" si="28"/>
        <v>0.214695</v>
      </c>
      <c r="E95" s="66">
        <f t="shared" si="28"/>
        <v>0.33169500000000002</v>
      </c>
      <c r="F95" s="66">
        <f t="shared" si="28"/>
        <v>1.9498049999999998</v>
      </c>
      <c r="G95" s="66">
        <f t="shared" si="28"/>
        <v>3.2502599999999995</v>
      </c>
      <c r="H95" s="66"/>
      <c r="I95" s="66"/>
      <c r="J95" s="66"/>
      <c r="K95" s="66">
        <f>SUM(B95:G95)</f>
        <v>5.85</v>
      </c>
      <c r="L95" s="66"/>
      <c r="M95" s="66"/>
      <c r="N95" s="66"/>
    </row>
    <row r="96" spans="1:14" x14ac:dyDescent="0.25">
      <c r="A96" s="66" t="s">
        <v>30</v>
      </c>
      <c r="B96" s="66">
        <f>B95*$K$11/$M$79</f>
        <v>2.6265306122448977E-2</v>
      </c>
      <c r="C96" s="66">
        <f t="shared" ref="C96:G96" si="29">C95*$K$11/$M$79</f>
        <v>7.939285714285714E-2</v>
      </c>
      <c r="D96" s="66">
        <f t="shared" si="29"/>
        <v>0.21907653061224489</v>
      </c>
      <c r="E96" s="66">
        <f t="shared" si="29"/>
        <v>0.33846428571428572</v>
      </c>
      <c r="F96" s="66">
        <f t="shared" si="29"/>
        <v>1.9895969387755099</v>
      </c>
      <c r="G96" s="66">
        <f t="shared" si="29"/>
        <v>3.3165918367346934</v>
      </c>
      <c r="H96" s="66"/>
      <c r="I96" s="66"/>
      <c r="J96" s="66"/>
      <c r="K96" s="66">
        <f>SUM(B96:G96)</f>
        <v>5.9693877551020407</v>
      </c>
      <c r="L96" s="66"/>
      <c r="M96" s="66"/>
      <c r="N96" s="66"/>
    </row>
    <row r="97" spans="1:14" x14ac:dyDescent="0.25">
      <c r="A97" s="66"/>
      <c r="B97" s="66"/>
      <c r="C97" s="66"/>
      <c r="D97" s="66"/>
      <c r="E97" s="66"/>
      <c r="F97" s="66"/>
      <c r="G97" s="66"/>
      <c r="H97" s="66"/>
      <c r="I97" s="66"/>
      <c r="J97" s="66"/>
      <c r="K97" s="66"/>
      <c r="L97" s="66"/>
      <c r="M97" s="66"/>
      <c r="N97" s="66"/>
    </row>
    <row r="98" spans="1:14" x14ac:dyDescent="0.25">
      <c r="A98" s="94" t="s">
        <v>47</v>
      </c>
      <c r="B98" s="66"/>
      <c r="C98" s="66"/>
      <c r="D98" s="66"/>
      <c r="E98" s="66"/>
      <c r="F98" s="66"/>
      <c r="G98" s="66"/>
      <c r="H98" s="66"/>
      <c r="I98" s="66"/>
      <c r="J98" s="66"/>
      <c r="K98" s="66"/>
      <c r="L98" s="66"/>
      <c r="M98" s="66"/>
      <c r="N98" s="66"/>
    </row>
    <row r="99" spans="1:14" x14ac:dyDescent="0.25">
      <c r="A99" s="66" t="s">
        <v>25</v>
      </c>
      <c r="B99" s="66">
        <f>VLOOKUP($F$12,'table FEUILLUS'!$S$3:$X$203,2)</f>
        <v>0.11</v>
      </c>
      <c r="C99" s="66">
        <f>VLOOKUP($F$12,'table FEUILLUS'!$S$3:$X$203,3)</f>
        <v>0.33</v>
      </c>
      <c r="D99" s="66">
        <f>VLOOKUP($F$12,'table FEUILLUS'!$S$3:$X$203,4)</f>
        <v>0.90749999999999997</v>
      </c>
      <c r="E99" s="66">
        <f>VLOOKUP($F$12,'table FEUILLUS'!$S$3:$X$203,5)</f>
        <v>1.4025000000000001</v>
      </c>
      <c r="F99" s="66">
        <f>VLOOKUP($F$12,'table FEUILLUS'!$S$3:$X$203,6)</f>
        <v>8.25</v>
      </c>
      <c r="G99" s="66"/>
      <c r="H99" s="66"/>
      <c r="I99" s="66"/>
      <c r="J99" s="66"/>
      <c r="K99" s="66">
        <f>SUM(B99:F99)</f>
        <v>11</v>
      </c>
      <c r="L99" s="66"/>
      <c r="M99" s="66"/>
      <c r="N99" s="66"/>
    </row>
    <row r="100" spans="1:14" x14ac:dyDescent="0.25">
      <c r="A100" s="66" t="s">
        <v>8</v>
      </c>
      <c r="B100" s="66">
        <f>$K$11*B99/100</f>
        <v>4.9500000000000002E-2</v>
      </c>
      <c r="C100" s="66">
        <f t="shared" ref="C100:F100" si="30">$K$11*C99/100</f>
        <v>0.14850000000000002</v>
      </c>
      <c r="D100" s="66">
        <f t="shared" si="30"/>
        <v>0.40837499999999999</v>
      </c>
      <c r="E100" s="66">
        <f t="shared" si="30"/>
        <v>0.63112500000000005</v>
      </c>
      <c r="F100" s="66">
        <f t="shared" si="30"/>
        <v>3.7124999999999999</v>
      </c>
      <c r="G100" s="66"/>
      <c r="H100" s="66"/>
      <c r="I100" s="66"/>
      <c r="J100" s="66"/>
      <c r="K100" s="66">
        <f>SUM(B100:F100)</f>
        <v>4.95</v>
      </c>
      <c r="L100" s="66"/>
      <c r="M100" s="66"/>
      <c r="N100" s="66"/>
    </row>
    <row r="101" spans="1:14" x14ac:dyDescent="0.25">
      <c r="A101" s="66" t="s">
        <v>30</v>
      </c>
      <c r="B101" s="66">
        <f>B100*$K$11/$M$79</f>
        <v>5.0510204081632655E-2</v>
      </c>
      <c r="C101" s="66">
        <f t="shared" ref="C101:F101" si="31">C100*$K$11/$M$79</f>
        <v>0.15153061224489797</v>
      </c>
      <c r="D101" s="66">
        <f t="shared" si="31"/>
        <v>0.41670918367346932</v>
      </c>
      <c r="E101" s="66">
        <f t="shared" si="31"/>
        <v>0.64400510204081629</v>
      </c>
      <c r="F101" s="66">
        <f t="shared" si="31"/>
        <v>3.7882653061224487</v>
      </c>
      <c r="G101" s="66"/>
      <c r="H101" s="66"/>
      <c r="I101" s="66"/>
      <c r="J101" s="66"/>
      <c r="K101" s="66">
        <f>SUM(B101:F101)</f>
        <v>5.0510204081632644</v>
      </c>
      <c r="L101" s="66"/>
      <c r="M101" s="66"/>
      <c r="N101" s="66"/>
    </row>
    <row r="102" spans="1:14" x14ac:dyDescent="0.25">
      <c r="A102" s="66"/>
      <c r="B102" s="66"/>
      <c r="C102" s="66"/>
      <c r="D102" s="66"/>
      <c r="E102" s="66"/>
      <c r="F102" s="66"/>
      <c r="G102" s="66"/>
      <c r="H102" s="66"/>
      <c r="I102" s="66"/>
      <c r="J102" s="66"/>
      <c r="K102" s="66"/>
      <c r="L102" s="66"/>
      <c r="M102" s="66"/>
      <c r="N102" s="66"/>
    </row>
    <row r="103" spans="1:14" x14ac:dyDescent="0.25">
      <c r="A103" s="94" t="s">
        <v>10</v>
      </c>
      <c r="B103" s="66"/>
      <c r="C103" s="66"/>
      <c r="D103" s="66"/>
      <c r="E103" s="66"/>
      <c r="F103" s="66"/>
      <c r="G103" s="66"/>
      <c r="H103" s="66"/>
      <c r="I103" s="66"/>
      <c r="J103" s="66"/>
      <c r="K103" s="66"/>
      <c r="L103" s="66"/>
      <c r="M103" s="66"/>
      <c r="N103" s="66"/>
    </row>
    <row r="104" spans="1:14" x14ac:dyDescent="0.25">
      <c r="A104" s="66" t="s">
        <v>25</v>
      </c>
      <c r="B104" s="66">
        <f>VLOOKUP($E$12,'table FEUILLUS'!$M$3:$Q$203,2)</f>
        <v>0.34</v>
      </c>
      <c r="C104" s="66">
        <f>VLOOKUP($E$12,'table FEUILLUS'!$M$3:$Q$203,3)</f>
        <v>1.02</v>
      </c>
      <c r="D104" s="66">
        <f>VLOOKUP($E$12,'table FEUILLUS'!$M$3:$Q$203,4)</f>
        <v>2.8050000000000002</v>
      </c>
      <c r="E104" s="66">
        <f>VLOOKUP($E$12,'table FEUILLUS'!$M$3:$Q$203,5)</f>
        <v>4.335</v>
      </c>
      <c r="F104" s="66"/>
      <c r="G104" s="66"/>
      <c r="H104" s="66"/>
      <c r="I104" s="66"/>
      <c r="J104" s="66"/>
      <c r="K104" s="66">
        <f>SUM(B104:E104)</f>
        <v>8.5</v>
      </c>
      <c r="L104" s="66"/>
      <c r="M104" s="66"/>
      <c r="N104" s="66"/>
    </row>
    <row r="105" spans="1:14" x14ac:dyDescent="0.25">
      <c r="A105" s="66" t="s">
        <v>8</v>
      </c>
      <c r="B105" s="66">
        <f>$K$11*B104/100</f>
        <v>0.153</v>
      </c>
      <c r="C105" s="66">
        <f t="shared" ref="C105:E105" si="32">$K$11*C104/100</f>
        <v>0.45899999999999996</v>
      </c>
      <c r="D105" s="66">
        <f t="shared" si="32"/>
        <v>1.2622500000000001</v>
      </c>
      <c r="E105" s="66">
        <f t="shared" si="32"/>
        <v>1.95075</v>
      </c>
      <c r="F105" s="66"/>
      <c r="G105" s="66"/>
      <c r="H105" s="66"/>
      <c r="I105" s="66"/>
      <c r="J105" s="66"/>
      <c r="K105" s="66">
        <f>SUM(B105:E105)</f>
        <v>3.8250000000000002</v>
      </c>
      <c r="L105" s="66"/>
      <c r="M105" s="66"/>
      <c r="N105" s="66"/>
    </row>
    <row r="106" spans="1:14" x14ac:dyDescent="0.25">
      <c r="A106" s="66" t="s">
        <v>30</v>
      </c>
      <c r="B106" s="66">
        <f>B105*$K$11/$M$79</f>
        <v>0.15612244897959182</v>
      </c>
      <c r="C106" s="66">
        <f t="shared" ref="C106:E106" si="33">C105*$K$11/$M$79</f>
        <v>0.46836734693877546</v>
      </c>
      <c r="D106" s="66">
        <f t="shared" si="33"/>
        <v>1.2880102040816326</v>
      </c>
      <c r="E106" s="66">
        <f t="shared" si="33"/>
        <v>1.9905612244897959</v>
      </c>
      <c r="F106" s="66"/>
      <c r="G106" s="66"/>
      <c r="H106" s="66"/>
      <c r="I106" s="66"/>
      <c r="J106" s="66"/>
      <c r="K106" s="66">
        <f>SUM(B106:E106)</f>
        <v>3.9030612244897958</v>
      </c>
      <c r="L106" s="66"/>
      <c r="M106" s="66"/>
      <c r="N106" s="66"/>
    </row>
    <row r="107" spans="1:14" x14ac:dyDescent="0.25">
      <c r="A107" s="66"/>
      <c r="B107" s="66"/>
      <c r="C107" s="66"/>
      <c r="D107" s="66"/>
      <c r="E107" s="66"/>
      <c r="F107" s="66"/>
      <c r="G107" s="66"/>
      <c r="H107" s="66"/>
      <c r="I107" s="66"/>
      <c r="J107" s="66"/>
      <c r="K107" s="66"/>
      <c r="L107" s="66"/>
      <c r="M107" s="66"/>
      <c r="N107" s="66"/>
    </row>
    <row r="108" spans="1:14" x14ac:dyDescent="0.25">
      <c r="A108" s="94" t="s">
        <v>11</v>
      </c>
      <c r="B108" s="66"/>
      <c r="C108" s="66"/>
      <c r="D108" s="66"/>
      <c r="E108" s="66"/>
      <c r="F108" s="66"/>
      <c r="G108" s="66"/>
      <c r="H108" s="66"/>
      <c r="I108" s="66"/>
      <c r="J108" s="66"/>
      <c r="K108" s="66"/>
      <c r="L108" s="66"/>
      <c r="M108" s="66"/>
      <c r="N108" s="66"/>
    </row>
    <row r="109" spans="1:14" x14ac:dyDescent="0.25">
      <c r="A109" s="66" t="s">
        <v>25</v>
      </c>
      <c r="B109" s="66">
        <f>VLOOKUP($D$12,'table FEUILLUS'!$H$3:$K$203,2)</f>
        <v>0.53039999999999998</v>
      </c>
      <c r="C109" s="66">
        <f>VLOOKUP($D$12,'table FEUILLUS'!$H$3:$K$203,3)</f>
        <v>1.59185</v>
      </c>
      <c r="D109" s="66">
        <f>VLOOKUP($D$12,'table FEUILLUS'!$H$3:$K$203,4)</f>
        <v>4.3777499999999998</v>
      </c>
      <c r="E109" s="66"/>
      <c r="F109" s="66"/>
      <c r="G109" s="66"/>
      <c r="H109" s="66"/>
      <c r="I109" s="66"/>
      <c r="J109" s="66"/>
      <c r="K109" s="66">
        <f>SUM(B109:D109)</f>
        <v>6.5</v>
      </c>
      <c r="L109" s="66"/>
      <c r="M109" s="66"/>
      <c r="N109" s="66"/>
    </row>
    <row r="110" spans="1:14" x14ac:dyDescent="0.25">
      <c r="A110" s="66" t="s">
        <v>8</v>
      </c>
      <c r="B110" s="66">
        <f>$K$11*B109/100</f>
        <v>0.23867999999999998</v>
      </c>
      <c r="C110" s="66">
        <f t="shared" ref="C110:D110" si="34">$K$11*C109/100</f>
        <v>0.71633250000000004</v>
      </c>
      <c r="D110" s="66">
        <f t="shared" si="34"/>
        <v>1.9699875</v>
      </c>
      <c r="E110" s="66"/>
      <c r="F110" s="66"/>
      <c r="G110" s="66"/>
      <c r="H110" s="66"/>
      <c r="I110" s="66"/>
      <c r="J110" s="66"/>
      <c r="K110" s="66">
        <f>SUM(B110:D110)</f>
        <v>2.9249999999999998</v>
      </c>
      <c r="L110" s="66"/>
      <c r="M110" s="66"/>
      <c r="N110" s="66"/>
    </row>
    <row r="111" spans="1:14" x14ac:dyDescent="0.25">
      <c r="A111" s="66" t="s">
        <v>30</v>
      </c>
      <c r="B111" s="66">
        <f>B110*$K$11/$M$79</f>
        <v>0.24355102040816323</v>
      </c>
      <c r="C111" s="66">
        <f t="shared" ref="C111:D111" si="35">C110*$K$11/$M$79</f>
        <v>0.73095153061224494</v>
      </c>
      <c r="D111" s="66">
        <f t="shared" si="35"/>
        <v>2.0101913265306122</v>
      </c>
      <c r="E111" s="66"/>
      <c r="F111" s="66"/>
      <c r="G111" s="66"/>
      <c r="H111" s="66"/>
      <c r="I111" s="66"/>
      <c r="J111" s="66"/>
      <c r="K111" s="66">
        <f>SUM(B111:D111)</f>
        <v>2.9846938775510203</v>
      </c>
      <c r="L111" s="66"/>
      <c r="M111" s="66"/>
      <c r="N111" s="66"/>
    </row>
    <row r="112" spans="1:14" x14ac:dyDescent="0.25">
      <c r="A112" s="66"/>
      <c r="B112" s="66"/>
      <c r="C112" s="66"/>
      <c r="D112" s="66"/>
      <c r="E112" s="66"/>
      <c r="F112" s="66"/>
      <c r="G112" s="66"/>
      <c r="H112" s="66"/>
      <c r="I112" s="66"/>
      <c r="J112" s="66"/>
      <c r="K112" s="66"/>
      <c r="L112" s="66"/>
      <c r="M112" s="66"/>
      <c r="N112" s="66"/>
    </row>
    <row r="113" spans="1:14" x14ac:dyDescent="0.25">
      <c r="A113" s="94" t="s">
        <v>12</v>
      </c>
      <c r="B113" s="66"/>
      <c r="C113" s="66"/>
      <c r="D113" s="66"/>
      <c r="E113" s="66"/>
      <c r="F113" s="66"/>
      <c r="G113" s="66"/>
      <c r="H113" s="66"/>
      <c r="I113" s="66"/>
      <c r="J113" s="66"/>
      <c r="K113" s="66"/>
      <c r="L113" s="66"/>
      <c r="M113" s="66"/>
      <c r="N113" s="66"/>
    </row>
    <row r="114" spans="1:14" x14ac:dyDescent="0.25">
      <c r="A114" s="66" t="s">
        <v>25</v>
      </c>
      <c r="B114" s="66">
        <f>VLOOKUP($C$12,'table FEUILLUS'!$D$3:$F$203,2)</f>
        <v>1</v>
      </c>
      <c r="C114" s="66">
        <f>VLOOKUP($C$12,'table FEUILLUS'!$D$3:$F$203,3)</f>
        <v>3</v>
      </c>
      <c r="D114" s="66"/>
      <c r="E114" s="66"/>
      <c r="F114" s="66"/>
      <c r="G114" s="66"/>
      <c r="H114" s="66"/>
      <c r="I114" s="66"/>
      <c r="J114" s="66"/>
      <c r="K114" s="66">
        <f>SUM(B114:C114)</f>
        <v>4</v>
      </c>
      <c r="L114" s="66"/>
      <c r="M114" s="66"/>
      <c r="N114" s="66"/>
    </row>
    <row r="115" spans="1:14" x14ac:dyDescent="0.25">
      <c r="A115" s="66" t="s">
        <v>8</v>
      </c>
      <c r="B115" s="66">
        <f>$K$11*B114/100</f>
        <v>0.45</v>
      </c>
      <c r="C115" s="66">
        <f>$K$11*C114/100</f>
        <v>1.35</v>
      </c>
      <c r="D115" s="66"/>
      <c r="E115" s="66"/>
      <c r="F115" s="66"/>
      <c r="G115" s="66"/>
      <c r="H115" s="66"/>
      <c r="I115" s="66"/>
      <c r="J115" s="66"/>
      <c r="K115" s="66">
        <f>SUM(B115:C115)</f>
        <v>1.8</v>
      </c>
      <c r="L115" s="66"/>
      <c r="M115" s="66"/>
      <c r="N115" s="66"/>
    </row>
    <row r="116" spans="1:14" x14ac:dyDescent="0.25">
      <c r="A116" s="66" t="s">
        <v>30</v>
      </c>
      <c r="B116" s="66">
        <f>B115*$K$11/$M$79</f>
        <v>0.45918367346938777</v>
      </c>
      <c r="C116" s="66">
        <f>C115*$K$11/$M$79</f>
        <v>1.3775510204081634</v>
      </c>
      <c r="D116" s="66"/>
      <c r="E116" s="66"/>
      <c r="F116" s="66"/>
      <c r="G116" s="66"/>
      <c r="H116" s="66"/>
      <c r="I116" s="66"/>
      <c r="J116" s="66"/>
      <c r="K116" s="66">
        <f>SUM(B116:C116)</f>
        <v>1.8367346938775511</v>
      </c>
      <c r="L116" s="66"/>
      <c r="M116" s="66"/>
      <c r="N116" s="66"/>
    </row>
    <row r="117" spans="1:14" x14ac:dyDescent="0.25">
      <c r="A117" s="66"/>
      <c r="B117" s="66"/>
      <c r="C117" s="66"/>
      <c r="D117" s="66"/>
      <c r="E117" s="66"/>
      <c r="F117" s="66"/>
      <c r="G117" s="66"/>
      <c r="H117" s="66"/>
      <c r="I117" s="66"/>
      <c r="J117" s="66"/>
      <c r="K117" s="66"/>
      <c r="L117" s="66"/>
      <c r="M117" s="66"/>
      <c r="N117" s="66"/>
    </row>
    <row r="118" spans="1:14" x14ac:dyDescent="0.25">
      <c r="A118" s="94" t="s">
        <v>9</v>
      </c>
      <c r="B118" s="66"/>
      <c r="C118" s="66"/>
      <c r="D118" s="66"/>
      <c r="E118" s="66"/>
      <c r="F118" s="66"/>
      <c r="G118" s="66"/>
      <c r="H118" s="66"/>
      <c r="I118" s="66"/>
      <c r="J118" s="66"/>
      <c r="K118" s="66"/>
      <c r="L118" s="66"/>
      <c r="M118" s="66"/>
      <c r="N118" s="66"/>
    </row>
    <row r="119" spans="1:14" x14ac:dyDescent="0.25">
      <c r="A119" s="66" t="s">
        <v>25</v>
      </c>
      <c r="B119" s="66">
        <f>VLOOKUP($B$12,'table FEUILLUS'!$A$3:$B$203,2)</f>
        <v>2</v>
      </c>
      <c r="C119" s="66"/>
      <c r="D119" s="66"/>
      <c r="E119" s="66"/>
      <c r="F119" s="66"/>
      <c r="G119" s="66"/>
      <c r="H119" s="66"/>
      <c r="I119" s="66"/>
      <c r="J119" s="66"/>
      <c r="K119" s="66">
        <f>SUM(B119)</f>
        <v>2</v>
      </c>
      <c r="L119" s="66"/>
      <c r="M119" s="66"/>
      <c r="N119" s="66"/>
    </row>
    <row r="120" spans="1:14" x14ac:dyDescent="0.25">
      <c r="A120" s="66" t="s">
        <v>8</v>
      </c>
      <c r="B120" s="66">
        <f>$K$11*B119/100</f>
        <v>0.9</v>
      </c>
      <c r="C120" s="66"/>
      <c r="D120" s="66"/>
      <c r="E120" s="66"/>
      <c r="F120" s="66"/>
      <c r="G120" s="66"/>
      <c r="H120" s="66"/>
      <c r="I120" s="66"/>
      <c r="J120" s="66"/>
      <c r="K120" s="66">
        <f>SUM(B120)</f>
        <v>0.9</v>
      </c>
      <c r="L120" s="66"/>
      <c r="M120" s="66"/>
      <c r="N120" s="66"/>
    </row>
    <row r="121" spans="1:14" x14ac:dyDescent="0.25">
      <c r="A121" s="66" t="s">
        <v>30</v>
      </c>
      <c r="B121" s="66">
        <f>B120*$K$11/$M$79</f>
        <v>0.91836734693877553</v>
      </c>
      <c r="C121" s="66"/>
      <c r="D121" s="66"/>
      <c r="E121" s="66"/>
      <c r="F121" s="66"/>
      <c r="G121" s="66"/>
      <c r="H121" s="66"/>
      <c r="I121" s="66"/>
      <c r="J121" s="66"/>
      <c r="K121" s="66">
        <f>SUM(B121)</f>
        <v>0.91836734693877553</v>
      </c>
      <c r="L121" s="66"/>
      <c r="M121" s="66"/>
      <c r="N121" s="66"/>
    </row>
    <row r="122" spans="1:14" x14ac:dyDescent="0.25">
      <c r="A122" s="66"/>
      <c r="B122" s="66"/>
      <c r="C122" s="66"/>
      <c r="D122" s="66"/>
      <c r="E122" s="66"/>
      <c r="F122" s="66"/>
      <c r="G122" s="66"/>
      <c r="H122" s="66"/>
      <c r="I122" s="66"/>
      <c r="J122" s="66"/>
      <c r="K122" s="66"/>
      <c r="L122" s="66"/>
      <c r="M122" s="66"/>
      <c r="N122" s="66"/>
    </row>
    <row r="123" spans="1:14" x14ac:dyDescent="0.25">
      <c r="A123" s="43"/>
      <c r="B123" s="43"/>
      <c r="C123" s="43"/>
      <c r="D123" s="43"/>
      <c r="E123" s="43"/>
      <c r="F123" s="43"/>
      <c r="G123" s="43"/>
      <c r="H123" s="43"/>
      <c r="I123" s="43"/>
      <c r="J123" s="43"/>
      <c r="K123" s="43"/>
      <c r="L123" s="43"/>
      <c r="M123" s="66"/>
      <c r="N123" s="66"/>
    </row>
    <row r="124" spans="1:14" ht="22.9" customHeight="1" x14ac:dyDescent="0.25">
      <c r="A124" s="43"/>
      <c r="B124" s="36" t="s">
        <v>0</v>
      </c>
      <c r="C124" s="36" t="s">
        <v>32</v>
      </c>
      <c r="D124" s="39" t="s">
        <v>5</v>
      </c>
      <c r="E124" s="36" t="s">
        <v>2</v>
      </c>
      <c r="F124" s="36" t="s">
        <v>4</v>
      </c>
      <c r="G124" s="36" t="s">
        <v>14</v>
      </c>
      <c r="H124" s="36" t="s">
        <v>16</v>
      </c>
      <c r="I124" s="36" t="s">
        <v>17</v>
      </c>
      <c r="J124" s="36" t="s">
        <v>18</v>
      </c>
      <c r="K124" s="36" t="s">
        <v>48</v>
      </c>
      <c r="L124" s="43"/>
      <c r="M124" s="66"/>
      <c r="N124" s="66"/>
    </row>
    <row r="125" spans="1:14" x14ac:dyDescent="0.25">
      <c r="A125" s="43" t="s">
        <v>27</v>
      </c>
      <c r="B125" s="43">
        <f>SUM(B119,B114,B109,B104,B99,B94,B89,B84,B79)</f>
        <v>4.0737597222222224</v>
      </c>
      <c r="C125" s="43">
        <f t="shared" ref="C125:J125" si="36">SUM(C119,C114,C109,C104,C99,C94,C89,C84,C79)</f>
        <v>6.2232291666666679</v>
      </c>
      <c r="D125" s="43">
        <f t="shared" si="36"/>
        <v>8.8656677083333353</v>
      </c>
      <c r="E125" s="43">
        <f t="shared" si="36"/>
        <v>6.9356364583333336</v>
      </c>
      <c r="F125" s="43">
        <f t="shared" si="36"/>
        <v>15.294879166666666</v>
      </c>
      <c r="G125" s="43">
        <f t="shared" si="36"/>
        <v>18.070716666666666</v>
      </c>
      <c r="H125" s="43">
        <f t="shared" si="36"/>
        <v>18.079861111111111</v>
      </c>
      <c r="I125" s="43">
        <f t="shared" si="36"/>
        <v>13.25625</v>
      </c>
      <c r="J125" s="43">
        <f t="shared" si="36"/>
        <v>7.2</v>
      </c>
      <c r="K125" s="43">
        <f>SUM(B125:J125)</f>
        <v>98</v>
      </c>
      <c r="L125" s="43"/>
      <c r="M125" s="66"/>
      <c r="N125" s="66"/>
    </row>
    <row r="126" spans="1:14" x14ac:dyDescent="0.25">
      <c r="A126" s="43" t="s">
        <v>28</v>
      </c>
      <c r="B126" s="43">
        <f>B125*100/$K$125</f>
        <v>4.1568976757369613</v>
      </c>
      <c r="C126" s="43">
        <f t="shared" ref="C126:J126" si="37">C125*100/$K$125</f>
        <v>6.3502338435374162</v>
      </c>
      <c r="D126" s="43">
        <f t="shared" si="37"/>
        <v>9.0465997023809539</v>
      </c>
      <c r="E126" s="43">
        <f t="shared" si="37"/>
        <v>7.0771800595238092</v>
      </c>
      <c r="F126" s="43">
        <f t="shared" si="37"/>
        <v>15.607019557823129</v>
      </c>
      <c r="G126" s="43">
        <f t="shared" si="37"/>
        <v>18.439506802721088</v>
      </c>
      <c r="H126" s="43">
        <f t="shared" si="37"/>
        <v>18.448837868480727</v>
      </c>
      <c r="I126" s="43">
        <f t="shared" si="37"/>
        <v>13.526785714285714</v>
      </c>
      <c r="J126" s="43">
        <f t="shared" si="37"/>
        <v>7.3469387755102042</v>
      </c>
      <c r="K126" s="43">
        <f>SUM(B126:J126)</f>
        <v>100</v>
      </c>
      <c r="L126" s="43"/>
      <c r="M126" s="66"/>
      <c r="N126" s="66"/>
    </row>
    <row r="127" spans="1:14" x14ac:dyDescent="0.25">
      <c r="A127" s="43" t="s">
        <v>29</v>
      </c>
      <c r="B127" s="43">
        <f>B126*$K$11/$K$12</f>
        <v>1.8706039540816326</v>
      </c>
      <c r="C127" s="43">
        <f t="shared" ref="C127:J127" si="38">C126*$K$11/$K$12</f>
        <v>2.8576052295918375</v>
      </c>
      <c r="D127" s="43">
        <f t="shared" si="38"/>
        <v>4.0709698660714295</v>
      </c>
      <c r="E127" s="43">
        <f t="shared" si="38"/>
        <v>3.1847310267857143</v>
      </c>
      <c r="F127" s="43">
        <f t="shared" si="38"/>
        <v>7.0231588010204087</v>
      </c>
      <c r="G127" s="43">
        <f t="shared" si="38"/>
        <v>8.2977780612244896</v>
      </c>
      <c r="H127" s="43">
        <f t="shared" si="38"/>
        <v>8.3019770408163271</v>
      </c>
      <c r="I127" s="43">
        <f t="shared" si="38"/>
        <v>6.0870535714285712</v>
      </c>
      <c r="J127" s="43">
        <f t="shared" si="38"/>
        <v>3.306122448979592</v>
      </c>
      <c r="K127" s="43"/>
      <c r="L127" s="43"/>
      <c r="M127" s="66"/>
      <c r="N127" s="66"/>
    </row>
    <row r="128" spans="1:14" x14ac:dyDescent="0.25">
      <c r="A128" s="43"/>
      <c r="B128" s="43"/>
      <c r="C128" s="43"/>
      <c r="D128" s="43"/>
      <c r="E128" s="43"/>
      <c r="F128" s="43"/>
      <c r="G128" s="43"/>
      <c r="H128" s="43"/>
      <c r="I128" s="43"/>
      <c r="J128" s="43"/>
      <c r="K128" s="43"/>
      <c r="L128" s="43"/>
      <c r="M128" s="66"/>
      <c r="N128" s="66"/>
    </row>
    <row r="129" spans="1:14" x14ac:dyDescent="0.25">
      <c r="A129" s="66"/>
      <c r="B129" s="66"/>
      <c r="C129" s="66"/>
      <c r="D129" s="66"/>
      <c r="E129" s="66"/>
      <c r="F129" s="66"/>
      <c r="G129" s="66"/>
      <c r="H129" s="66"/>
      <c r="I129" s="66"/>
      <c r="J129" s="66"/>
      <c r="K129" s="66"/>
      <c r="L129" s="66"/>
      <c r="M129" s="66"/>
      <c r="N129" s="66"/>
    </row>
  </sheetData>
  <sheetProtection selectLockedCells="1"/>
  <mergeCells count="1">
    <mergeCell ref="A15:L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workbookViewId="0">
      <selection activeCell="D11" sqref="D11"/>
    </sheetView>
  </sheetViews>
  <sheetFormatPr baseColWidth="10" defaultColWidth="11.5703125" defaultRowHeight="15" x14ac:dyDescent="0.25"/>
  <cols>
    <col min="1" max="1" width="26.28515625" style="96" customWidth="1"/>
    <col min="2" max="2" width="13.7109375" style="96" customWidth="1"/>
    <col min="3" max="3" width="14" style="96" customWidth="1"/>
    <col min="4" max="4" width="12.5703125" style="96" customWidth="1"/>
    <col min="5" max="5" width="13.42578125" style="96" customWidth="1"/>
    <col min="6" max="6" width="11.5703125" style="96"/>
    <col min="7" max="7" width="15.85546875" style="96" customWidth="1"/>
    <col min="8" max="8" width="13.42578125" style="96" customWidth="1"/>
    <col min="9" max="10" width="12.7109375" style="96" customWidth="1"/>
    <col min="11" max="11" width="13.140625" style="96" customWidth="1"/>
    <col min="12" max="12" width="11.85546875" style="96" customWidth="1"/>
    <col min="13" max="13" width="18.85546875" style="97" customWidth="1"/>
    <col min="14" max="14" width="11.5703125" style="96"/>
    <col min="15" max="15" width="15" style="96" customWidth="1"/>
    <col min="16" max="16384" width="11.5703125" style="96"/>
  </cols>
  <sheetData>
    <row r="1" spans="1:13" x14ac:dyDescent="0.25">
      <c r="A1" s="95" t="s">
        <v>52</v>
      </c>
    </row>
    <row r="2" spans="1:13" x14ac:dyDescent="0.25">
      <c r="A2" s="115"/>
    </row>
    <row r="3" spans="1:13" x14ac:dyDescent="0.25">
      <c r="A3" s="98" t="s">
        <v>45</v>
      </c>
    </row>
    <row r="4" spans="1:13" x14ac:dyDescent="0.25">
      <c r="A4" s="116" t="s">
        <v>26</v>
      </c>
      <c r="B4" s="102" t="s">
        <v>0</v>
      </c>
      <c r="C4" s="102" t="s">
        <v>32</v>
      </c>
      <c r="D4" s="106" t="s">
        <v>5</v>
      </c>
      <c r="E4" s="102" t="s">
        <v>2</v>
      </c>
      <c r="F4" s="102" t="s">
        <v>33</v>
      </c>
      <c r="G4" s="102" t="s">
        <v>34</v>
      </c>
      <c r="H4" s="102" t="s">
        <v>14</v>
      </c>
      <c r="I4" s="102" t="s">
        <v>16</v>
      </c>
      <c r="J4" s="102" t="s">
        <v>17</v>
      </c>
      <c r="K4" s="102" t="s">
        <v>18</v>
      </c>
      <c r="L4" s="102" t="s">
        <v>19</v>
      </c>
      <c r="M4" s="103"/>
    </row>
    <row r="5" spans="1:13" x14ac:dyDescent="0.25">
      <c r="A5" s="116" t="s">
        <v>51</v>
      </c>
      <c r="B5" s="113">
        <v>300</v>
      </c>
      <c r="C5" s="113">
        <v>354</v>
      </c>
      <c r="D5" s="113">
        <v>645</v>
      </c>
      <c r="E5" s="113">
        <v>56</v>
      </c>
      <c r="F5" s="113">
        <v>5</v>
      </c>
      <c r="G5" s="113">
        <v>24</v>
      </c>
      <c r="H5" s="113">
        <v>57</v>
      </c>
      <c r="I5" s="113">
        <v>78</v>
      </c>
      <c r="J5" s="113">
        <v>7</v>
      </c>
      <c r="K5" s="113">
        <v>78</v>
      </c>
      <c r="L5" s="104">
        <f>SUM(B5:K5)</f>
        <v>1604</v>
      </c>
      <c r="M5" s="105"/>
    </row>
    <row r="6" spans="1:13" x14ac:dyDescent="0.25">
      <c r="A6" s="116" t="s">
        <v>44</v>
      </c>
      <c r="B6" s="104">
        <f>B5*100/$L$5</f>
        <v>18.703241895261847</v>
      </c>
      <c r="C6" s="104">
        <f t="shared" ref="C6:K6" si="0">C5*100/$L$5</f>
        <v>22.069825436408976</v>
      </c>
      <c r="D6" s="104">
        <f t="shared" si="0"/>
        <v>40.211970074812967</v>
      </c>
      <c r="E6" s="104">
        <f t="shared" si="0"/>
        <v>3.491271820448878</v>
      </c>
      <c r="F6" s="104">
        <f>F5*100/$L$5</f>
        <v>0.3117206982543641</v>
      </c>
      <c r="G6" s="104">
        <f>G5*100/$L$5</f>
        <v>1.4962593516209477</v>
      </c>
      <c r="H6" s="104">
        <f t="shared" si="0"/>
        <v>3.5536159600997506</v>
      </c>
      <c r="I6" s="104">
        <f t="shared" si="0"/>
        <v>4.8628428927680796</v>
      </c>
      <c r="J6" s="104">
        <f t="shared" si="0"/>
        <v>0.43640897755610975</v>
      </c>
      <c r="K6" s="104">
        <f t="shared" si="0"/>
        <v>4.8628428927680796</v>
      </c>
      <c r="L6" s="104">
        <f>SUM(B6:K6)</f>
        <v>100.00000000000001</v>
      </c>
    </row>
    <row r="7" spans="1:13" x14ac:dyDescent="0.25">
      <c r="A7" s="116" t="s">
        <v>42</v>
      </c>
      <c r="B7" s="104">
        <f>O57</f>
        <v>10.526315789473685</v>
      </c>
      <c r="C7" s="104">
        <f>O53</f>
        <v>9.5693779904306222</v>
      </c>
      <c r="D7" s="104">
        <f>O49</f>
        <v>53.588516746411486</v>
      </c>
      <c r="E7" s="104">
        <f>O45</f>
        <v>5.741626794258373</v>
      </c>
      <c r="F7" s="104">
        <f>O41</f>
        <v>1.9138755980861244</v>
      </c>
      <c r="G7" s="104">
        <f>O37</f>
        <v>1.4354066985645932</v>
      </c>
      <c r="H7" s="104">
        <f>O33</f>
        <v>0.9569377990430622</v>
      </c>
      <c r="I7" s="104">
        <f>O29</f>
        <v>3.3492822966507179</v>
      </c>
      <c r="J7" s="104">
        <f>O25</f>
        <v>0</v>
      </c>
      <c r="K7" s="104">
        <f>O21</f>
        <v>12.918660287081339</v>
      </c>
      <c r="L7" s="104">
        <f>SUM(B7:K7)</f>
        <v>100</v>
      </c>
    </row>
    <row r="9" spans="1:13" x14ac:dyDescent="0.25">
      <c r="A9" s="98" t="s">
        <v>46</v>
      </c>
    </row>
    <row r="10" spans="1:13" x14ac:dyDescent="0.25">
      <c r="A10" s="99" t="s">
        <v>26</v>
      </c>
      <c r="B10" s="102" t="s">
        <v>0</v>
      </c>
      <c r="C10" s="102" t="s">
        <v>32</v>
      </c>
      <c r="D10" s="106" t="s">
        <v>5</v>
      </c>
      <c r="E10" s="102" t="s">
        <v>2</v>
      </c>
      <c r="F10" s="102" t="s">
        <v>4</v>
      </c>
      <c r="G10" s="102" t="s">
        <v>14</v>
      </c>
      <c r="H10" s="102" t="s">
        <v>16</v>
      </c>
      <c r="I10" s="102" t="s">
        <v>17</v>
      </c>
      <c r="J10" s="102" t="s">
        <v>18</v>
      </c>
      <c r="K10" s="102" t="s">
        <v>19</v>
      </c>
    </row>
    <row r="11" spans="1:13" x14ac:dyDescent="0.25">
      <c r="A11" s="99" t="s">
        <v>51</v>
      </c>
      <c r="B11" s="122">
        <v>300</v>
      </c>
      <c r="C11" s="122">
        <v>354</v>
      </c>
      <c r="D11" s="122">
        <v>645</v>
      </c>
      <c r="E11" s="122">
        <v>56</v>
      </c>
      <c r="F11" s="122">
        <v>29</v>
      </c>
      <c r="G11" s="122">
        <v>57</v>
      </c>
      <c r="H11" s="122">
        <v>78</v>
      </c>
      <c r="I11" s="122">
        <v>7</v>
      </c>
      <c r="J11" s="122">
        <v>78</v>
      </c>
      <c r="K11" s="117">
        <f>SUM(B11:J11)</f>
        <v>1604</v>
      </c>
    </row>
    <row r="12" spans="1:13" x14ac:dyDescent="0.25">
      <c r="A12" s="99" t="s">
        <v>44</v>
      </c>
      <c r="B12" s="117">
        <f>B11*100/$K$11</f>
        <v>18.703241895261847</v>
      </c>
      <c r="C12" s="117">
        <f t="shared" ref="C12:J12" si="1">C11*100/$K$11</f>
        <v>22.069825436408976</v>
      </c>
      <c r="D12" s="117">
        <f t="shared" si="1"/>
        <v>40.211970074812967</v>
      </c>
      <c r="E12" s="117">
        <f t="shared" si="1"/>
        <v>3.491271820448878</v>
      </c>
      <c r="F12" s="117">
        <f t="shared" si="1"/>
        <v>1.8079800498753118</v>
      </c>
      <c r="G12" s="117">
        <f t="shared" si="1"/>
        <v>3.5536159600997506</v>
      </c>
      <c r="H12" s="117">
        <f t="shared" si="1"/>
        <v>4.8628428927680796</v>
      </c>
      <c r="I12" s="117">
        <f t="shared" si="1"/>
        <v>0.43640897755610975</v>
      </c>
      <c r="J12" s="117">
        <f t="shared" si="1"/>
        <v>4.8628428927680796</v>
      </c>
      <c r="K12" s="117">
        <f>SUM(B12:J12)</f>
        <v>100.00000000000001</v>
      </c>
    </row>
    <row r="13" spans="1:13" x14ac:dyDescent="0.25">
      <c r="A13" s="99" t="s">
        <v>42</v>
      </c>
      <c r="B13" s="117">
        <f>M101</f>
        <v>10.784313725490197</v>
      </c>
      <c r="C13" s="117">
        <f>M97</f>
        <v>9.8039215686274517</v>
      </c>
      <c r="D13" s="117">
        <f>M93</f>
        <v>54.901960784313722</v>
      </c>
      <c r="E13" s="117">
        <f>M89</f>
        <v>5.882352941176471</v>
      </c>
      <c r="F13" s="117">
        <f>M85</f>
        <v>0.98039215686274506</v>
      </c>
      <c r="G13" s="117">
        <f>M81</f>
        <v>0.98039215686274506</v>
      </c>
      <c r="H13" s="117">
        <f>M77</f>
        <v>3.4313725490196076</v>
      </c>
      <c r="I13" s="117">
        <f>M73</f>
        <v>0</v>
      </c>
      <c r="J13" s="117">
        <f>M69</f>
        <v>13.235294117647058</v>
      </c>
      <c r="K13" s="117">
        <f>M103</f>
        <v>100.00000000000001</v>
      </c>
    </row>
    <row r="15" spans="1:13" x14ac:dyDescent="0.25">
      <c r="A15" s="123" t="s">
        <v>55</v>
      </c>
      <c r="B15" s="123"/>
      <c r="C15" s="123"/>
      <c r="D15" s="123"/>
      <c r="E15" s="123"/>
      <c r="F15" s="123"/>
      <c r="G15" s="123"/>
      <c r="H15" s="123"/>
      <c r="I15" s="123"/>
      <c r="J15" s="123"/>
      <c r="K15" s="123"/>
      <c r="L15" s="123"/>
    </row>
    <row r="17" spans="1:15" x14ac:dyDescent="0.25">
      <c r="A17" s="66" t="s">
        <v>45</v>
      </c>
      <c r="B17" s="66"/>
      <c r="C17" s="66"/>
      <c r="D17" s="66"/>
      <c r="E17" s="66"/>
      <c r="F17" s="66"/>
      <c r="G17" s="66"/>
      <c r="H17" s="66"/>
      <c r="I17" s="66"/>
      <c r="J17" s="66"/>
      <c r="K17" s="66"/>
      <c r="L17" s="66"/>
      <c r="M17" s="66"/>
      <c r="N17" s="66"/>
      <c r="O17" s="66"/>
    </row>
    <row r="18" spans="1:15" s="112" customFormat="1" ht="18" customHeight="1" x14ac:dyDescent="0.25">
      <c r="A18" s="38"/>
      <c r="B18" s="36" t="s">
        <v>0</v>
      </c>
      <c r="C18" s="36" t="s">
        <v>1</v>
      </c>
      <c r="D18" s="39" t="s">
        <v>5</v>
      </c>
      <c r="E18" s="36" t="s">
        <v>2</v>
      </c>
      <c r="F18" s="36" t="s">
        <v>33</v>
      </c>
      <c r="G18" s="36" t="s">
        <v>34</v>
      </c>
      <c r="H18" s="36" t="s">
        <v>14</v>
      </c>
      <c r="I18" s="36" t="s">
        <v>16</v>
      </c>
      <c r="J18" s="36" t="s">
        <v>17</v>
      </c>
      <c r="K18" s="36" t="s">
        <v>18</v>
      </c>
      <c r="L18" s="36" t="s">
        <v>22</v>
      </c>
      <c r="M18" s="36"/>
      <c r="N18" s="37" t="s">
        <v>23</v>
      </c>
      <c r="O18" s="37" t="s">
        <v>24</v>
      </c>
    </row>
    <row r="19" spans="1:15" s="118" customFormat="1" x14ac:dyDescent="0.25">
      <c r="A19" s="38"/>
      <c r="B19" s="36"/>
      <c r="C19" s="36"/>
      <c r="D19" s="39"/>
      <c r="E19" s="36"/>
      <c r="F19" s="36"/>
      <c r="G19" s="36"/>
      <c r="H19" s="36"/>
      <c r="I19" s="36"/>
      <c r="J19" s="36"/>
      <c r="K19" s="36"/>
      <c r="L19" s="36"/>
      <c r="M19" s="36"/>
      <c r="N19" s="37"/>
      <c r="O19" s="37"/>
    </row>
    <row r="20" spans="1:15" x14ac:dyDescent="0.25">
      <c r="A20" s="49" t="s">
        <v>21</v>
      </c>
      <c r="B20" s="40"/>
      <c r="C20" s="40"/>
      <c r="D20" s="41"/>
      <c r="E20" s="42"/>
      <c r="F20" s="42"/>
      <c r="G20" s="42"/>
      <c r="H20" s="42"/>
      <c r="I20" s="42"/>
      <c r="J20" s="42"/>
      <c r="K20" s="42">
        <f>K6</f>
        <v>4.8628428927680796</v>
      </c>
      <c r="L20" s="42"/>
      <c r="M20" s="42"/>
      <c r="N20" s="43"/>
      <c r="O20" s="43"/>
    </row>
    <row r="21" spans="1:15" x14ac:dyDescent="0.25">
      <c r="A21" s="43" t="s">
        <v>38</v>
      </c>
      <c r="B21" s="40">
        <f>IFERROR(INDEX('table CONIFERES'!BM3:BM203,MATCH($K$20,'table CONIFERES'!$BV$3:$BV$203,1)),0)</f>
        <v>5.4000000000000003E-3</v>
      </c>
      <c r="C21" s="40">
        <f>IFERROR(INDEX('table CONIFERES'!BN3:BN203,MATCH($K$20,'table CONIFERES'!$BV$3:$BV$203,1)),0)</f>
        <v>1.6199999999999999E-2</v>
      </c>
      <c r="D21" s="40">
        <f>IFERROR(INDEX('table CONIFERES'!BO3:BO203,MATCH($K$20,'table CONIFERES'!$BV$3:$BV$203,1)),0)</f>
        <v>4.4549999999999999E-2</v>
      </c>
      <c r="E21" s="40">
        <f>IFERROR(INDEX('table CONIFERES'!BP3:BP203,MATCH($K$20,'table CONIFERES'!$BV$3:$BV$203,1)),0)</f>
        <v>6.8849999999999995E-2</v>
      </c>
      <c r="F21" s="40">
        <f>IFERROR(INDEX('table CONIFERES'!BQ3:BQ203,MATCH($K$20,'table CONIFERES'!$BV$3:$BV$203,1)),0)</f>
        <v>0.12959999999999999</v>
      </c>
      <c r="G21" s="40">
        <f>IFERROR(INDEX('table CONIFERES'!BR3:BR203,MATCH($K$20,'table CONIFERES'!$BV$3:$BV$203,1)),0)</f>
        <v>0.27539999999999998</v>
      </c>
      <c r="H21" s="40">
        <f>IFERROR(INDEX('table CONIFERES'!BS3:BS203,MATCH($K$20,'table CONIFERES'!$BV$3:$BV$203,1)),0)</f>
        <v>1.62</v>
      </c>
      <c r="I21" s="40">
        <f>IFERROR(INDEX('table CONIFERES'!BT3:BT203,MATCH($K$20,'table CONIFERES'!$BV$3:$BV$203,1)),0)</f>
        <v>2.7</v>
      </c>
      <c r="J21" s="40">
        <f>IFERROR(INDEX('table CONIFERES'!BU3:BU203,MATCH($K$20,'table CONIFERES'!$BV$3:$BV$203,1)),0)</f>
        <v>3.78</v>
      </c>
      <c r="K21" s="40">
        <f>IFERROR(INDEX('table CONIFERES'!BV3:BV203,MATCH($K$20,'table CONIFERES'!$BV$3:$BV$203,1)),0)</f>
        <v>4.8600000000000003</v>
      </c>
      <c r="L21" s="42"/>
      <c r="M21" s="42"/>
      <c r="N21" s="49">
        <f>IFERROR(INDEX('table CONIFERES'!BL3:BL203,MATCH($K$20,'table CONIFERES'!$BV$3:$BV$203,1)),0)</f>
        <v>13.5</v>
      </c>
      <c r="O21" s="43">
        <f>N21*$O$60/$N$60</f>
        <v>12.918660287081339</v>
      </c>
    </row>
    <row r="22" spans="1:15" x14ac:dyDescent="0.25">
      <c r="A22" s="43" t="s">
        <v>37</v>
      </c>
      <c r="B22" s="40">
        <f>$K$20*B21/100</f>
        <v>2.625935162094763E-4</v>
      </c>
      <c r="C22" s="40">
        <f t="shared" ref="C22:F22" si="2">$K$20*C21/100</f>
        <v>7.8778054862842879E-4</v>
      </c>
      <c r="D22" s="40">
        <f t="shared" si="2"/>
        <v>2.1663965087281795E-3</v>
      </c>
      <c r="E22" s="40">
        <f t="shared" si="2"/>
        <v>3.3480673316708225E-3</v>
      </c>
      <c r="F22" s="40">
        <f t="shared" si="2"/>
        <v>6.3022443890274303E-3</v>
      </c>
      <c r="G22" s="40">
        <f>$K$20*G21/100</f>
        <v>1.339226932668329E-2</v>
      </c>
      <c r="H22" s="40">
        <f t="shared" ref="H22:K22" si="3">$K$20*H21/100</f>
        <v>7.8778054862842894E-2</v>
      </c>
      <c r="I22" s="40">
        <f t="shared" si="3"/>
        <v>0.13129675810473815</v>
      </c>
      <c r="J22" s="40">
        <f t="shared" si="3"/>
        <v>0.18381546134663337</v>
      </c>
      <c r="K22" s="40">
        <f t="shared" si="3"/>
        <v>0.23633416458852868</v>
      </c>
      <c r="L22" s="42">
        <f>SUM(B22:K22)</f>
        <v>0.65648379052369066</v>
      </c>
      <c r="M22" s="42"/>
      <c r="N22" s="43"/>
      <c r="O22" s="43"/>
    </row>
    <row r="23" spans="1:15" x14ac:dyDescent="0.25">
      <c r="A23" s="43"/>
      <c r="B23" s="43"/>
      <c r="C23" s="43"/>
      <c r="D23" s="43"/>
      <c r="E23" s="43"/>
      <c r="F23" s="43"/>
      <c r="G23" s="43"/>
      <c r="H23" s="43"/>
      <c r="I23" s="43"/>
      <c r="J23" s="43"/>
      <c r="K23" s="43"/>
      <c r="L23" s="42"/>
      <c r="M23" s="42"/>
      <c r="N23" s="43"/>
      <c r="O23" s="43"/>
    </row>
    <row r="24" spans="1:15" x14ac:dyDescent="0.25">
      <c r="A24" s="49" t="s">
        <v>20</v>
      </c>
      <c r="B24" s="40"/>
      <c r="C24" s="40"/>
      <c r="D24" s="41"/>
      <c r="E24" s="42"/>
      <c r="F24" s="42"/>
      <c r="G24" s="42"/>
      <c r="H24" s="42"/>
      <c r="I24" s="42"/>
      <c r="J24" s="42">
        <f>J6-J21</f>
        <v>-3.3435910224438903</v>
      </c>
      <c r="K24" s="42"/>
      <c r="L24" s="42"/>
      <c r="M24" s="42"/>
      <c r="N24" s="43"/>
      <c r="O24" s="43"/>
    </row>
    <row r="25" spans="1:15" x14ac:dyDescent="0.25">
      <c r="A25" s="43" t="s">
        <v>38</v>
      </c>
      <c r="B25" s="40">
        <f>IFERROR(INDEX('table CONIFERES'!BB3:BB203,(MATCH($J$24,'table CONIFERES'!$BJ$3:$BJ$203,1))),0)</f>
        <v>0</v>
      </c>
      <c r="C25" s="40">
        <f>IFERROR(INDEX('table CONIFERES'!BC3:BC203,(MATCH($J$24,'table CONIFERES'!$BJ$3:$BJ$203,1))),0)</f>
        <v>0</v>
      </c>
      <c r="D25" s="40">
        <f>IFERROR(INDEX('table CONIFERES'!BD3:BD203,(MATCH($J$24,'table CONIFERES'!$BJ$3:$BJ$203,1))),0)</f>
        <v>0</v>
      </c>
      <c r="E25" s="40">
        <f>IFERROR(INDEX('table CONIFERES'!BE3:BE203,(MATCH($J$24,'table CONIFERES'!$BJ$3:$BJ$203,1))),0)</f>
        <v>0</v>
      </c>
      <c r="F25" s="40">
        <f>IFERROR(INDEX('table CONIFERES'!BF3:BF203,(MATCH($J$24,'table CONIFERES'!$BJ$3:$BJ$203,1))),0)</f>
        <v>0</v>
      </c>
      <c r="G25" s="40">
        <f>IFERROR(INDEX('table CONIFERES'!BG3:BG203,(MATCH($J$24,'table CONIFERES'!$BJ$3:$BJ$203,1))),0)</f>
        <v>0</v>
      </c>
      <c r="H25" s="40">
        <f>IFERROR(INDEX('table CONIFERES'!BH3:BH203,(MATCH($J$24,'table CONIFERES'!$BJ$3:$BJ$203,1))),0)</f>
        <v>0</v>
      </c>
      <c r="I25" s="40">
        <f>IFERROR(INDEX('table CONIFERES'!BI3:BI203,(MATCH($J$24,'table CONIFERES'!$BJ$3:$BJ$203,1))),0)</f>
        <v>0</v>
      </c>
      <c r="J25" s="40">
        <f>IFERROR(INDEX('table CONIFERES'!BJ3:BJ203,(MATCH($J$24,'table CONIFERES'!$BJ$3:$BJ$203,1))),0)</f>
        <v>0</v>
      </c>
      <c r="K25" s="42"/>
      <c r="L25" s="42"/>
      <c r="M25" s="42"/>
      <c r="N25" s="49">
        <f>IFERROR(INDEX('table CONIFERES'!BA3:BA203,MATCH($J$24,'table CONIFERES'!$BJ$3:$BJ$203,1)),0)</f>
        <v>0</v>
      </c>
      <c r="O25" s="43">
        <f>N25*$O$60/$N$60</f>
        <v>0</v>
      </c>
    </row>
    <row r="26" spans="1:15" x14ac:dyDescent="0.25">
      <c r="A26" s="43" t="s">
        <v>37</v>
      </c>
      <c r="B26" s="40">
        <f>$J$24*B25/100</f>
        <v>0</v>
      </c>
      <c r="C26" s="40">
        <f t="shared" ref="C26:J26" si="4">$J$24*C25/100</f>
        <v>0</v>
      </c>
      <c r="D26" s="40">
        <f t="shared" si="4"/>
        <v>0</v>
      </c>
      <c r="E26" s="40">
        <f t="shared" si="4"/>
        <v>0</v>
      </c>
      <c r="F26" s="40">
        <f t="shared" si="4"/>
        <v>0</v>
      </c>
      <c r="G26" s="40">
        <f t="shared" si="4"/>
        <v>0</v>
      </c>
      <c r="H26" s="40">
        <f t="shared" si="4"/>
        <v>0</v>
      </c>
      <c r="I26" s="40">
        <f t="shared" si="4"/>
        <v>0</v>
      </c>
      <c r="J26" s="40">
        <f t="shared" si="4"/>
        <v>0</v>
      </c>
      <c r="K26" s="42"/>
      <c r="L26" s="42">
        <f>SUM(B26:J26)</f>
        <v>0</v>
      </c>
      <c r="M26" s="42"/>
      <c r="N26" s="43"/>
      <c r="O26" s="43"/>
    </row>
    <row r="27" spans="1:15" x14ac:dyDescent="0.25">
      <c r="A27" s="43"/>
      <c r="B27" s="40"/>
      <c r="C27" s="40"/>
      <c r="D27" s="41"/>
      <c r="E27" s="42"/>
      <c r="F27" s="42"/>
      <c r="G27" s="42"/>
      <c r="H27" s="42"/>
      <c r="I27" s="42"/>
      <c r="J27" s="42"/>
      <c r="K27" s="42"/>
      <c r="L27" s="42"/>
      <c r="M27" s="42"/>
      <c r="N27" s="43"/>
      <c r="O27" s="43"/>
    </row>
    <row r="28" spans="1:15" x14ac:dyDescent="0.25">
      <c r="A28" s="49" t="s">
        <v>15</v>
      </c>
      <c r="B28" s="45"/>
      <c r="C28" s="45"/>
      <c r="D28" s="52"/>
      <c r="E28" s="48"/>
      <c r="F28" s="48"/>
      <c r="G28" s="48"/>
      <c r="H28" s="48"/>
      <c r="I28" s="42">
        <f>I6-I21-I25</f>
        <v>2.1628428927680794</v>
      </c>
      <c r="J28" s="48"/>
      <c r="K28" s="48"/>
      <c r="L28" s="43"/>
      <c r="M28" s="43"/>
      <c r="N28" s="43"/>
      <c r="O28" s="43"/>
    </row>
    <row r="29" spans="1:15" x14ac:dyDescent="0.25">
      <c r="A29" s="43" t="s">
        <v>38</v>
      </c>
      <c r="B29" s="119">
        <f>IFERROR(INDEX('table CONIFERES'!AR3:AR203,MATCH($I$28,'table CONIFERES'!$AY$3:$AY$203,1)),0)</f>
        <v>3.8500000000000001E-3</v>
      </c>
      <c r="C29" s="119">
        <f>IFERROR(INDEX('table CONIFERES'!AS3:AS203,MATCH($I$28,'table CONIFERES'!$AY$3:$AY$203,1)),0)</f>
        <v>1.155E-2</v>
      </c>
      <c r="D29" s="119">
        <f>IFERROR(INDEX('table CONIFERES'!AT3:AT203,MATCH($I$28,'table CONIFERES'!$AY$3:$AY$203,1)),0)</f>
        <v>3.2199999999999999E-2</v>
      </c>
      <c r="E29" s="119">
        <f>IFERROR(INDEX('table CONIFERES'!AU3:AU203,MATCH($I$28,'table CONIFERES'!$AY$3:$AY$203,1)),0)</f>
        <v>4.9699999999999994E-2</v>
      </c>
      <c r="F29" s="119">
        <f>IFERROR(INDEX('table CONIFERES'!AV3:AV203,MATCH($I$28,'table CONIFERES'!$AY$3:$AY$203,1)),0)</f>
        <v>9.3449999999999991E-2</v>
      </c>
      <c r="G29" s="119">
        <f>IFERROR(INDEX('table CONIFERES'!AW3:AW203,MATCH($I$28,'table CONIFERES'!$AY$3:$AY$203,1)),0)</f>
        <v>0.19844999999999999</v>
      </c>
      <c r="H29" s="119">
        <f>IFERROR(INDEX('table CONIFERES'!AX3:AX203,MATCH($I$28,'table CONIFERES'!$AY$3:$AY$203,1)),0)</f>
        <v>1.16655</v>
      </c>
      <c r="I29" s="119">
        <f>IFERROR(INDEX('table CONIFERES'!AY3:AY203,MATCH($I$28,'table CONIFERES'!$AY$3:$AY$203,1)),0)</f>
        <v>1.9446000000000001</v>
      </c>
      <c r="J29" s="53"/>
      <c r="K29" s="53"/>
      <c r="L29" s="54"/>
      <c r="M29" s="54"/>
      <c r="N29" s="49">
        <f>IFERROR(INDEX('table CONIFERES'!AQ3:AQ203,MATCH($I$28,'table CONIFERES'!$AY$3:$AY$203,1)),0)</f>
        <v>3.5</v>
      </c>
      <c r="O29" s="43">
        <f>N29*$O$60/$N$60</f>
        <v>3.3492822966507179</v>
      </c>
    </row>
    <row r="30" spans="1:15" x14ac:dyDescent="0.25">
      <c r="A30" s="43" t="s">
        <v>37</v>
      </c>
      <c r="B30" s="40">
        <f>$I$28*B29/100</f>
        <v>8.3269451371571052E-5</v>
      </c>
      <c r="C30" s="40">
        <f t="shared" ref="C30:I30" si="5">$I$28*C29/100</f>
        <v>2.4980835411471316E-4</v>
      </c>
      <c r="D30" s="40">
        <f t="shared" si="5"/>
        <v>6.9643541147132156E-4</v>
      </c>
      <c r="E30" s="40">
        <f t="shared" si="5"/>
        <v>1.0749329177057354E-3</v>
      </c>
      <c r="F30" s="40">
        <f t="shared" si="5"/>
        <v>2.0211766832917699E-3</v>
      </c>
      <c r="G30" s="40">
        <f t="shared" si="5"/>
        <v>4.2921617206982529E-3</v>
      </c>
      <c r="H30" s="40">
        <f t="shared" si="5"/>
        <v>2.5230643765586033E-2</v>
      </c>
      <c r="I30" s="40">
        <f t="shared" si="5"/>
        <v>4.2058642892768068E-2</v>
      </c>
      <c r="J30" s="48"/>
      <c r="K30" s="48"/>
      <c r="L30" s="43">
        <f>SUM(B30:I30)</f>
        <v>7.5707071197007453E-2</v>
      </c>
      <c r="M30" s="43"/>
      <c r="N30" s="43"/>
      <c r="O30" s="43"/>
    </row>
    <row r="31" spans="1:15" x14ac:dyDescent="0.25">
      <c r="A31" s="43"/>
      <c r="B31" s="45"/>
      <c r="C31" s="45"/>
      <c r="D31" s="52"/>
      <c r="E31" s="48"/>
      <c r="F31" s="48"/>
      <c r="G31" s="48"/>
      <c r="H31" s="48"/>
      <c r="I31" s="48"/>
      <c r="J31" s="48"/>
      <c r="K31" s="48"/>
      <c r="L31" s="43"/>
      <c r="M31" s="43"/>
      <c r="N31" s="43"/>
      <c r="O31" s="43"/>
    </row>
    <row r="32" spans="1:15" x14ac:dyDescent="0.25">
      <c r="A32" s="49" t="s">
        <v>7</v>
      </c>
      <c r="B32" s="43"/>
      <c r="C32" s="43"/>
      <c r="D32" s="43"/>
      <c r="E32" s="43"/>
      <c r="F32" s="43"/>
      <c r="G32" s="43"/>
      <c r="H32" s="54">
        <f>H6-H21-H25-H29</f>
        <v>0.76706596009975048</v>
      </c>
      <c r="I32" s="49"/>
      <c r="J32" s="49"/>
      <c r="K32" s="49"/>
      <c r="L32" s="43"/>
      <c r="M32" s="43"/>
      <c r="N32" s="43"/>
      <c r="O32" s="43"/>
    </row>
    <row r="33" spans="1:15" x14ac:dyDescent="0.25">
      <c r="A33" s="43" t="s">
        <v>38</v>
      </c>
      <c r="B33" s="46">
        <f>IFERROR(INDEX('table CONIFERES'!AI3:AI203,MATCH($H$32,'table CONIFERES'!$AO$3:$AO$203,1)),0)</f>
        <v>2.5000000000000001E-3</v>
      </c>
      <c r="C33" s="46">
        <f>IFERROR(INDEX('table CONIFERES'!AJ3:AJ203,MATCH($H$32,'table CONIFERES'!$AO$3:$AO$203,1)),0)</f>
        <v>7.4999999999999997E-3</v>
      </c>
      <c r="D33" s="46">
        <f>IFERROR(INDEX('table CONIFERES'!AK3:AK203,MATCH($H$32,'table CONIFERES'!$AO$3:$AO$203,1)),0)</f>
        <v>2.06E-2</v>
      </c>
      <c r="E33" s="46">
        <f>IFERROR(INDEX('table CONIFERES'!AL3:AL203,MATCH($H$32,'table CONIFERES'!$AO$3:$AO$203,1)),0)</f>
        <v>3.1899999999999998E-2</v>
      </c>
      <c r="F33" s="46">
        <f>IFERROR(INDEX('table CONIFERES'!AM3:AM203,MATCH($H$32,'table CONIFERES'!$AO$3:$AO$203,1)),0)</f>
        <v>0.06</v>
      </c>
      <c r="G33" s="46">
        <f>IFERROR(INDEX('table CONIFERES'!AN3:AN203,MATCH($H$32,'table CONIFERES'!$AO$3:$AO$203,1)),0)</f>
        <v>0.1275</v>
      </c>
      <c r="H33" s="46">
        <f>IFERROR(INDEX('table CONIFERES'!AO3:AO203,MATCH($H$32,'table CONIFERES'!$AO$3:$AO$203,1)),0)</f>
        <v>0.75</v>
      </c>
      <c r="I33" s="46"/>
      <c r="J33" s="46"/>
      <c r="K33" s="46"/>
      <c r="L33" s="43"/>
      <c r="M33" s="43"/>
      <c r="N33" s="49">
        <f>IFERROR(INDEX('table CONIFERES'!AH3:AH203,MATCH($H$32,'table CONIFERES'!$AO$3:$AO$203,1)),0)</f>
        <v>1</v>
      </c>
      <c r="O33" s="43">
        <f>N33*$O$60/$N$60</f>
        <v>0.9569377990430622</v>
      </c>
    </row>
    <row r="34" spans="1:15" x14ac:dyDescent="0.25">
      <c r="A34" s="43" t="s">
        <v>37</v>
      </c>
      <c r="B34" s="43">
        <f>$H$32*B33/100</f>
        <v>1.9176649002493763E-5</v>
      </c>
      <c r="C34" s="43">
        <f t="shared" ref="C34:H34" si="6">$H$32*C33/100</f>
        <v>5.7529947007481288E-5</v>
      </c>
      <c r="D34" s="43">
        <f t="shared" si="6"/>
        <v>1.5801558778054861E-4</v>
      </c>
      <c r="E34" s="43">
        <f t="shared" si="6"/>
        <v>2.4469404127182038E-4</v>
      </c>
      <c r="F34" s="43">
        <f t="shared" si="6"/>
        <v>4.602395760598503E-4</v>
      </c>
      <c r="G34" s="43">
        <f t="shared" si="6"/>
        <v>9.7800909912718189E-4</v>
      </c>
      <c r="H34" s="43">
        <f t="shared" si="6"/>
        <v>5.7529947007481288E-3</v>
      </c>
      <c r="I34" s="43"/>
      <c r="J34" s="43"/>
      <c r="K34" s="43"/>
      <c r="L34" s="43">
        <f>SUM(B34:H34)</f>
        <v>7.670659600997505E-3</v>
      </c>
      <c r="M34" s="43"/>
      <c r="N34" s="43"/>
      <c r="O34" s="43"/>
    </row>
    <row r="35" spans="1:15" x14ac:dyDescent="0.25">
      <c r="A35" s="43"/>
      <c r="B35" s="43"/>
      <c r="C35" s="46"/>
      <c r="D35" s="46"/>
      <c r="E35" s="46"/>
      <c r="F35" s="46"/>
      <c r="G35" s="46"/>
      <c r="H35" s="46"/>
      <c r="I35" s="43"/>
      <c r="J35" s="43"/>
      <c r="K35" s="43"/>
      <c r="L35" s="43"/>
      <c r="M35" s="43"/>
      <c r="N35" s="43"/>
      <c r="O35" s="43"/>
    </row>
    <row r="36" spans="1:15" x14ac:dyDescent="0.25">
      <c r="A36" s="49" t="s">
        <v>35</v>
      </c>
      <c r="B36" s="43"/>
      <c r="C36" s="43"/>
      <c r="D36" s="43"/>
      <c r="E36" s="43"/>
      <c r="F36" s="54"/>
      <c r="G36" s="54">
        <f>G6-G33-G29-G25-G21</f>
        <v>0.89490935162094776</v>
      </c>
      <c r="H36" s="43"/>
      <c r="I36" s="43"/>
      <c r="J36" s="43"/>
      <c r="K36" s="43"/>
      <c r="L36" s="43"/>
      <c r="M36" s="43"/>
      <c r="N36" s="43"/>
      <c r="O36" s="43"/>
    </row>
    <row r="37" spans="1:15" x14ac:dyDescent="0.25">
      <c r="A37" s="43" t="s">
        <v>38</v>
      </c>
      <c r="B37" s="53">
        <f>IFERROR(INDEX('table CONIFERES'!AA3:AA203,MATCH($G$36,'table CONIFERES'!$AF$3:$AF$203,1)),0)</f>
        <v>1.4999999999999999E-2</v>
      </c>
      <c r="C37" s="53">
        <f>IFERROR(INDEX('table CONIFERES'!AB3:AB203,MATCH($G$36,'table CONIFERES'!$AF$3:$AF$203,1)),0)</f>
        <v>4.4999999999999998E-2</v>
      </c>
      <c r="D37" s="53">
        <f>IFERROR(INDEX('table CONIFERES'!AC3:AC203,MATCH($G$36,'table CONIFERES'!$AF$3:$AF$203,1)),0)</f>
        <v>0.12375</v>
      </c>
      <c r="E37" s="53">
        <f>IFERROR(INDEX('table CONIFERES'!AD3:AD203,MATCH($G$36,'table CONIFERES'!$AF$3:$AF$203,1)),0)</f>
        <v>0.19125</v>
      </c>
      <c r="F37" s="53">
        <f>IFERROR(INDEX('table CONIFERES'!AE3:AE203,MATCH($G$36,'table CONIFERES'!$AF$3:$AF$203,1)),0)</f>
        <v>0.36</v>
      </c>
      <c r="G37" s="53">
        <f>IFERROR(INDEX('table CONIFERES'!AF3:AF203,MATCH($G$36,'table CONIFERES'!$AF$3:$AF$203,1)),0)</f>
        <v>0.76500000000000001</v>
      </c>
      <c r="H37" s="43"/>
      <c r="I37" s="43"/>
      <c r="J37" s="43"/>
      <c r="K37" s="43"/>
      <c r="L37" s="43"/>
      <c r="M37" s="43"/>
      <c r="N37" s="49">
        <f>IFERROR(INDEX('table CONIFERES'!S3:S203,MATCH($G$36,'table CONIFERES'!$X$3:$X$203,1)),0)</f>
        <v>1.5</v>
      </c>
      <c r="O37" s="43">
        <f>N37*$O$60/$N$60</f>
        <v>1.4354066985645932</v>
      </c>
    </row>
    <row r="38" spans="1:15" x14ac:dyDescent="0.25">
      <c r="A38" s="43" t="s">
        <v>37</v>
      </c>
      <c r="B38" s="43">
        <f>$G$36*B37/100</f>
        <v>1.3423640274314215E-4</v>
      </c>
      <c r="C38" s="43">
        <f t="shared" ref="C38:G38" si="7">$G$36*C37/100</f>
        <v>4.0270920822942644E-4</v>
      </c>
      <c r="D38" s="43">
        <f t="shared" si="7"/>
        <v>1.1074503226309227E-3</v>
      </c>
      <c r="E38" s="43">
        <f t="shared" si="7"/>
        <v>1.7115141349750625E-3</v>
      </c>
      <c r="F38" s="43">
        <f t="shared" si="7"/>
        <v>3.2216736658354115E-3</v>
      </c>
      <c r="G38" s="43">
        <f t="shared" si="7"/>
        <v>6.84605653990025E-3</v>
      </c>
      <c r="H38" s="43"/>
      <c r="I38" s="43"/>
      <c r="J38" s="43"/>
      <c r="K38" s="43"/>
      <c r="L38" s="43">
        <f>SUM(B38:G38)</f>
        <v>1.3423640274314214E-2</v>
      </c>
      <c r="M38" s="43"/>
      <c r="N38" s="43"/>
      <c r="O38" s="43"/>
    </row>
    <row r="39" spans="1:15" x14ac:dyDescent="0.25">
      <c r="A39" s="43"/>
      <c r="B39" s="43"/>
      <c r="C39" s="43"/>
      <c r="D39" s="43"/>
      <c r="E39" s="43"/>
      <c r="F39" s="43"/>
      <c r="G39" s="43"/>
      <c r="H39" s="43"/>
      <c r="I39" s="43"/>
      <c r="J39" s="43"/>
      <c r="K39" s="43"/>
      <c r="L39" s="43"/>
      <c r="M39" s="43"/>
      <c r="N39" s="43"/>
      <c r="O39" s="43"/>
    </row>
    <row r="40" spans="1:15" x14ac:dyDescent="0.25">
      <c r="A40" s="49" t="s">
        <v>36</v>
      </c>
      <c r="B40" s="43"/>
      <c r="C40" s="43"/>
      <c r="D40" s="43"/>
      <c r="E40" s="43"/>
      <c r="F40" s="54">
        <f>F6-F21-F37-F33-F29-F25</f>
        <v>-0.33132930174563585</v>
      </c>
      <c r="G40" s="54"/>
      <c r="H40" s="43"/>
      <c r="I40" s="43"/>
      <c r="J40" s="43"/>
      <c r="K40" s="43"/>
      <c r="L40" s="43"/>
      <c r="M40" s="43"/>
      <c r="N40" s="43"/>
      <c r="O40" s="43"/>
    </row>
    <row r="41" spans="1:15" x14ac:dyDescent="0.25">
      <c r="A41" s="43" t="s">
        <v>38</v>
      </c>
      <c r="B41" s="53">
        <f>IFERROR(INDEX('table CONIFERES'!T3:T203,MATCH($F$40,'table CONIFERES'!$X$3:$X$203,1)),0)</f>
        <v>0</v>
      </c>
      <c r="C41" s="53">
        <f>IFERROR(INDEX('table CONIFERES'!U3:U203,MATCH($F$40,'table CONIFERES'!$X$3:$X$203,1)),0)</f>
        <v>0</v>
      </c>
      <c r="D41" s="53">
        <f>IFERROR(INDEX('table CONIFERES'!V3:V203,MATCH($F$40,'table CONIFERES'!$X$3:$X$203,1)),0)</f>
        <v>0</v>
      </c>
      <c r="E41" s="53">
        <f>IFERROR(INDEX('table CONIFERES'!W3:W203,MATCH($F$40,'table CONIFERES'!$X$3:$X$203,1)),0)</f>
        <v>0</v>
      </c>
      <c r="F41" s="53">
        <f>IFERROR(INDEX('table CONIFERES'!X3:X203,MATCH($F$40,'table CONIFERES'!$X$3:$X$203,1)),0)</f>
        <v>0</v>
      </c>
      <c r="G41" s="53"/>
      <c r="H41" s="43"/>
      <c r="I41" s="43"/>
      <c r="J41" s="43"/>
      <c r="K41" s="43"/>
      <c r="L41" s="43"/>
      <c r="M41" s="43"/>
      <c r="N41" s="49">
        <f>IFERROR(INDEX('table CONIFERES'!S7:S207,MATCH($F$36,'table CONIFERES'!$X$3:$X$203,1)),0)</f>
        <v>2</v>
      </c>
      <c r="O41" s="43">
        <f>N41*$O$60/$N$60</f>
        <v>1.9138755980861244</v>
      </c>
    </row>
    <row r="42" spans="1:15" x14ac:dyDescent="0.25">
      <c r="A42" s="43" t="s">
        <v>37</v>
      </c>
      <c r="B42" s="43">
        <f>$F$40*B41/100</f>
        <v>0</v>
      </c>
      <c r="C42" s="43">
        <f t="shared" ref="C42:E42" si="8">$F$40*C41/100</f>
        <v>0</v>
      </c>
      <c r="D42" s="43">
        <f t="shared" si="8"/>
        <v>0</v>
      </c>
      <c r="E42" s="43">
        <f t="shared" si="8"/>
        <v>0</v>
      </c>
      <c r="F42" s="43">
        <f>$F$40*F41/100</f>
        <v>0</v>
      </c>
      <c r="G42" s="43"/>
      <c r="H42" s="43"/>
      <c r="I42" s="43"/>
      <c r="J42" s="43"/>
      <c r="K42" s="43"/>
      <c r="L42" s="43">
        <f>SUM(B42:F42)</f>
        <v>0</v>
      </c>
      <c r="M42" s="43"/>
      <c r="N42" s="43"/>
      <c r="O42" s="43"/>
    </row>
    <row r="43" spans="1:15" x14ac:dyDescent="0.25">
      <c r="A43" s="43"/>
      <c r="B43" s="43"/>
      <c r="C43" s="43"/>
      <c r="D43" s="43"/>
      <c r="E43" s="43"/>
      <c r="F43" s="43"/>
      <c r="G43" s="43"/>
      <c r="H43" s="43"/>
      <c r="I43" s="43"/>
      <c r="J43" s="43"/>
      <c r="K43" s="43"/>
      <c r="L43" s="43"/>
      <c r="M43" s="43"/>
      <c r="N43" s="43"/>
      <c r="O43" s="43"/>
    </row>
    <row r="44" spans="1:15" x14ac:dyDescent="0.25">
      <c r="A44" s="49" t="s">
        <v>10</v>
      </c>
      <c r="B44" s="43"/>
      <c r="C44" s="43"/>
      <c r="D44" s="43"/>
      <c r="E44" s="54">
        <f>E6-E37-E33-E29-E25-E21-E41</f>
        <v>3.1495718204488781</v>
      </c>
      <c r="F44" s="43"/>
      <c r="G44" s="43"/>
      <c r="H44" s="43"/>
      <c r="I44" s="43"/>
      <c r="J44" s="43"/>
      <c r="K44" s="43"/>
      <c r="L44" s="43"/>
      <c r="M44" s="43"/>
      <c r="N44" s="43"/>
      <c r="O44" s="43"/>
    </row>
    <row r="45" spans="1:15" x14ac:dyDescent="0.25">
      <c r="A45" s="43" t="s">
        <v>38</v>
      </c>
      <c r="B45" s="43">
        <f>IFERROR(INDEX('table CONIFERES'!N3:N203,MATCH($E$44,'table CONIFERES'!$Q$3:$Q$203,1)),0)</f>
        <v>0.24</v>
      </c>
      <c r="C45" s="43">
        <f>IFERROR(INDEX('table CONIFERES'!O3:O203,MATCH($E$44,'table CONIFERES'!$Q$3:$Q$203,1)),0)</f>
        <v>0.72</v>
      </c>
      <c r="D45" s="43">
        <f>IFERROR(INDEX('table CONIFERES'!P3:P203,MATCH($E$44,'table CONIFERES'!$Q$3:$Q$203,1)),0)</f>
        <v>1.98</v>
      </c>
      <c r="E45" s="43">
        <f>IFERROR(INDEX('table CONIFERES'!Q3:Q203,MATCH($E$44,'table CONIFERES'!$Q$3:$Q$203,1)),0)</f>
        <v>3.06</v>
      </c>
      <c r="F45" s="43"/>
      <c r="G45" s="43"/>
      <c r="H45" s="43"/>
      <c r="I45" s="43"/>
      <c r="J45" s="43"/>
      <c r="K45" s="43"/>
      <c r="L45" s="43"/>
      <c r="M45" s="43"/>
      <c r="N45" s="49">
        <f>IFERROR(INDEX('table CONIFERES'!M3:M203,MATCH($E$44,'table CONIFERES'!$Q$3:$Q$203,1)),0)</f>
        <v>6</v>
      </c>
      <c r="O45" s="43">
        <f>N45*$O$60/$N$60</f>
        <v>5.741626794258373</v>
      </c>
    </row>
    <row r="46" spans="1:15" x14ac:dyDescent="0.25">
      <c r="A46" s="43" t="s">
        <v>37</v>
      </c>
      <c r="B46" s="43">
        <f>$E$44*B45/100</f>
        <v>7.5589723690773067E-3</v>
      </c>
      <c r="C46" s="43">
        <f t="shared" ref="C46:E46" si="9">$E$44*C45/100</f>
        <v>2.2676917107231919E-2</v>
      </c>
      <c r="D46" s="43">
        <f t="shared" si="9"/>
        <v>6.2361522044887784E-2</v>
      </c>
      <c r="E46" s="43">
        <f t="shared" si="9"/>
        <v>9.6376897705735681E-2</v>
      </c>
      <c r="F46" s="43"/>
      <c r="G46" s="43"/>
      <c r="H46" s="43"/>
      <c r="I46" s="43"/>
      <c r="J46" s="43"/>
      <c r="K46" s="43"/>
      <c r="L46" s="43">
        <f>SUM(B46:E46)</f>
        <v>0.1889743092269327</v>
      </c>
      <c r="M46" s="43"/>
      <c r="N46" s="43"/>
      <c r="O46" s="43"/>
    </row>
    <row r="47" spans="1:15" x14ac:dyDescent="0.25">
      <c r="A47" s="43"/>
      <c r="B47" s="43"/>
      <c r="C47" s="43"/>
      <c r="D47" s="43"/>
      <c r="E47" s="43"/>
      <c r="F47" s="43"/>
      <c r="G47" s="43"/>
      <c r="H47" s="43"/>
      <c r="I47" s="43"/>
      <c r="J47" s="43"/>
      <c r="K47" s="43"/>
      <c r="L47" s="43"/>
      <c r="M47" s="43"/>
      <c r="N47" s="43"/>
      <c r="O47" s="43"/>
    </row>
    <row r="48" spans="1:15" x14ac:dyDescent="0.25">
      <c r="A48" s="49" t="s">
        <v>11</v>
      </c>
      <c r="B48" s="43"/>
      <c r="C48" s="43"/>
      <c r="D48" s="54">
        <f>D6-D45-D37-D33-D29-D25-D21-D41</f>
        <v>38.010870074812964</v>
      </c>
      <c r="E48" s="43"/>
      <c r="F48" s="43"/>
      <c r="G48" s="43"/>
      <c r="H48" s="43"/>
      <c r="I48" s="43"/>
      <c r="J48" s="43"/>
      <c r="K48" s="43"/>
      <c r="L48" s="43"/>
      <c r="M48" s="43"/>
      <c r="N48" s="43"/>
      <c r="O48" s="43"/>
    </row>
    <row r="49" spans="1:15" x14ac:dyDescent="0.25">
      <c r="A49" s="43" t="s">
        <v>38</v>
      </c>
      <c r="B49" s="43">
        <f>IFERROR(INDEX('table CONIFERES'!I3:I203,MATCH($D$48,'table CONIFERES'!$K$3:$K$203,1)),0)</f>
        <v>4.5696000000000003</v>
      </c>
      <c r="C49" s="43">
        <f>IFERROR(INDEX('table CONIFERES'!J3:J203,MATCH($D$48,'table CONIFERES'!$K$3:$K$203,1)),0)</f>
        <v>13.714399999999998</v>
      </c>
      <c r="D49" s="43">
        <f>IFERROR(INDEX('table CONIFERES'!K3:K203,MATCH($D$48,'table CONIFERES'!$K$3:$K$203,1)),0)</f>
        <v>37.715999999999994</v>
      </c>
      <c r="E49" s="43"/>
      <c r="F49" s="43"/>
      <c r="G49" s="43"/>
      <c r="H49" s="43"/>
      <c r="I49" s="43"/>
      <c r="J49" s="43"/>
      <c r="K49" s="43"/>
      <c r="L49" s="43"/>
      <c r="M49" s="43"/>
      <c r="N49" s="49">
        <f>IFERROR(INDEX('table CONIFERES'!H3:H203,MATCH($D$48,'table CONIFERES'!$K$3:$K$203,1)),0)</f>
        <v>56</v>
      </c>
      <c r="O49" s="43">
        <f>N49*$O$60/$N$60</f>
        <v>53.588516746411486</v>
      </c>
    </row>
    <row r="50" spans="1:15" x14ac:dyDescent="0.25">
      <c r="A50" s="43" t="s">
        <v>37</v>
      </c>
      <c r="B50" s="43">
        <f>D48*B49/100</f>
        <v>1.7369447189386533</v>
      </c>
      <c r="C50" s="43">
        <f>D48*C49/100</f>
        <v>5.2129627655401487</v>
      </c>
      <c r="D50" s="43">
        <f>D48*D49/100</f>
        <v>14.336179757416454</v>
      </c>
      <c r="E50" s="43"/>
      <c r="F50" s="43"/>
      <c r="G50" s="43"/>
      <c r="H50" s="43"/>
      <c r="I50" s="43"/>
      <c r="J50" s="43"/>
      <c r="K50" s="43"/>
      <c r="L50" s="43">
        <f>SUM(B50:D50)</f>
        <v>21.286087241895256</v>
      </c>
      <c r="M50" s="43"/>
      <c r="N50" s="43"/>
      <c r="O50" s="43"/>
    </row>
    <row r="51" spans="1:15" x14ac:dyDescent="0.25">
      <c r="A51" s="43"/>
      <c r="B51" s="43"/>
      <c r="C51" s="43"/>
      <c r="D51" s="43"/>
      <c r="E51" s="43"/>
      <c r="F51" s="43"/>
      <c r="G51" s="43"/>
      <c r="H51" s="43"/>
      <c r="I51" s="43"/>
      <c r="J51" s="43"/>
      <c r="K51" s="43"/>
      <c r="L51" s="43"/>
      <c r="M51" s="43"/>
      <c r="N51" s="43"/>
      <c r="O51" s="43"/>
    </row>
    <row r="52" spans="1:15" x14ac:dyDescent="0.25">
      <c r="A52" s="49" t="s">
        <v>12</v>
      </c>
      <c r="B52" s="43"/>
      <c r="C52" s="54">
        <f>C6-C49-C45-C37-C33-C29-C25-C21-C41</f>
        <v>7.5551754364089785</v>
      </c>
      <c r="D52" s="43"/>
      <c r="E52" s="43"/>
      <c r="F52" s="43"/>
      <c r="G52" s="43"/>
      <c r="H52" s="43"/>
      <c r="I52" s="43"/>
      <c r="J52" s="43"/>
      <c r="K52" s="43"/>
      <c r="L52" s="43"/>
      <c r="M52" s="43"/>
      <c r="N52" s="43"/>
      <c r="O52" s="43"/>
    </row>
    <row r="53" spans="1:15" x14ac:dyDescent="0.25">
      <c r="A53" s="43" t="s">
        <v>38</v>
      </c>
      <c r="B53" s="43">
        <f>IFERROR(INDEX('table CONIFERES'!E3:E203,MATCH($C$52,'table CONIFERES'!$F$3:$F$203,1)),0)</f>
        <v>2.5</v>
      </c>
      <c r="C53" s="43">
        <f>IFERROR(INDEX('table CONIFERES'!F3:F203,MATCH($C$52,'table CONIFERES'!$F$3:$F$203,1)),0)</f>
        <v>7.5</v>
      </c>
      <c r="D53" s="43"/>
      <c r="E53" s="43"/>
      <c r="F53" s="43"/>
      <c r="G53" s="43"/>
      <c r="H53" s="43"/>
      <c r="I53" s="43"/>
      <c r="J53" s="43"/>
      <c r="K53" s="43"/>
      <c r="L53" s="43"/>
      <c r="M53" s="43"/>
      <c r="N53" s="49">
        <f>IFERROR(INDEX('table CONIFERES'!D3:D203,MATCH($C$52,'table CONIFERES'!$F$3:$F$203,1)),0)</f>
        <v>10</v>
      </c>
      <c r="O53" s="43">
        <f>N53*$O$60/$N$60</f>
        <v>9.5693779904306222</v>
      </c>
    </row>
    <row r="54" spans="1:15" x14ac:dyDescent="0.25">
      <c r="A54" s="43" t="s">
        <v>37</v>
      </c>
      <c r="B54" s="43">
        <f>$C$52*B53/100</f>
        <v>0.18887938591022446</v>
      </c>
      <c r="C54" s="43">
        <f>$C$52*C53/100</f>
        <v>0.56663815773067339</v>
      </c>
      <c r="D54" s="43"/>
      <c r="E54" s="43"/>
      <c r="F54" s="43"/>
      <c r="G54" s="43"/>
      <c r="H54" s="43"/>
      <c r="I54" s="43"/>
      <c r="J54" s="43"/>
      <c r="K54" s="43"/>
      <c r="L54" s="43">
        <f>SUM(B54:C54)</f>
        <v>0.75551754364089785</v>
      </c>
      <c r="M54" s="43"/>
      <c r="N54" s="43"/>
      <c r="O54" s="43"/>
    </row>
    <row r="55" spans="1:15" x14ac:dyDescent="0.25">
      <c r="A55" s="43"/>
      <c r="B55" s="43"/>
      <c r="C55" s="43"/>
      <c r="D55" s="43"/>
      <c r="E55" s="43"/>
      <c r="F55" s="43"/>
      <c r="G55" s="43"/>
      <c r="H55" s="43"/>
      <c r="I55" s="43"/>
      <c r="J55" s="43"/>
      <c r="K55" s="43"/>
      <c r="L55" s="43"/>
      <c r="M55" s="43"/>
      <c r="N55" s="43"/>
      <c r="O55" s="43"/>
    </row>
    <row r="56" spans="1:15" x14ac:dyDescent="0.25">
      <c r="A56" s="49" t="s">
        <v>9</v>
      </c>
      <c r="B56" s="54">
        <f>B6-B53-B49-B45-B37-B33-B29-B25-B21-B41</f>
        <v>11.366891895261846</v>
      </c>
      <c r="C56" s="43"/>
      <c r="D56" s="43"/>
      <c r="E56" s="43"/>
      <c r="F56" s="43"/>
      <c r="G56" s="43"/>
      <c r="H56" s="43"/>
      <c r="I56" s="43"/>
      <c r="J56" s="43"/>
      <c r="K56" s="43"/>
      <c r="L56" s="43"/>
      <c r="M56" s="43"/>
      <c r="N56" s="43"/>
      <c r="O56" s="43"/>
    </row>
    <row r="57" spans="1:15" x14ac:dyDescent="0.25">
      <c r="A57" s="43" t="s">
        <v>38</v>
      </c>
      <c r="B57" s="42">
        <f>IFERROR(INDEX('table CONIFERES'!B3:B203,MATCH($B$56,'table CONIFERES'!$B$3:$B$203,1)),0)</f>
        <v>11</v>
      </c>
      <c r="C57" s="43"/>
      <c r="D57" s="43"/>
      <c r="E57" s="43"/>
      <c r="F57" s="43"/>
      <c r="G57" s="43"/>
      <c r="H57" s="43"/>
      <c r="I57" s="43"/>
      <c r="J57" s="43"/>
      <c r="K57" s="43"/>
      <c r="L57" s="43"/>
      <c r="M57" s="43"/>
      <c r="N57" s="49">
        <f>IFERROR(INDEX('table CONIFERES'!B3:B203,MATCH($B$56,'table CONIFERES'!$B$3:$B$203,1)),0)</f>
        <v>11</v>
      </c>
      <c r="O57" s="43">
        <f>N57*$O$60/$N$60</f>
        <v>10.526315789473685</v>
      </c>
    </row>
    <row r="58" spans="1:15" x14ac:dyDescent="0.25">
      <c r="A58" s="43" t="s">
        <v>37</v>
      </c>
      <c r="B58" s="54">
        <f>B56</f>
        <v>11.366891895261846</v>
      </c>
      <c r="C58" s="43"/>
      <c r="D58" s="43"/>
      <c r="E58" s="43"/>
      <c r="F58" s="43"/>
      <c r="G58" s="43"/>
      <c r="H58" s="43"/>
      <c r="I58" s="43"/>
      <c r="J58" s="43"/>
      <c r="K58" s="43"/>
      <c r="L58" s="54">
        <f>SUM(B58)</f>
        <v>11.366891895261846</v>
      </c>
      <c r="M58" s="43"/>
      <c r="N58" s="43"/>
      <c r="O58" s="43"/>
    </row>
    <row r="59" spans="1:15" x14ac:dyDescent="0.25">
      <c r="A59" s="43"/>
      <c r="B59" s="48"/>
      <c r="C59" s="43"/>
      <c r="D59" s="43"/>
      <c r="E59" s="43"/>
      <c r="F59" s="43"/>
      <c r="G59" s="43"/>
      <c r="H59" s="43"/>
      <c r="I59" s="43"/>
      <c r="J59" s="43"/>
      <c r="K59" s="43"/>
      <c r="L59" s="43"/>
      <c r="M59" s="43"/>
      <c r="N59" s="43"/>
      <c r="O59" s="43"/>
    </row>
    <row r="60" spans="1:15" x14ac:dyDescent="0.25">
      <c r="A60" s="43"/>
      <c r="B60" s="45" t="s">
        <v>0</v>
      </c>
      <c r="C60" s="45" t="s">
        <v>32</v>
      </c>
      <c r="D60" s="52" t="s">
        <v>5</v>
      </c>
      <c r="E60" s="48" t="s">
        <v>2</v>
      </c>
      <c r="F60" s="48" t="s">
        <v>33</v>
      </c>
      <c r="G60" s="48" t="s">
        <v>34</v>
      </c>
      <c r="H60" s="48" t="s">
        <v>6</v>
      </c>
      <c r="I60" s="48" t="s">
        <v>16</v>
      </c>
      <c r="J60" s="48" t="s">
        <v>17</v>
      </c>
      <c r="K60" s="48" t="s">
        <v>18</v>
      </c>
      <c r="L60" s="48" t="s">
        <v>19</v>
      </c>
      <c r="M60" s="48"/>
      <c r="N60" s="49">
        <f>SUM(N21,N25,N29,N33,N37,N45,N49,N53,N57,N41)</f>
        <v>104.5</v>
      </c>
      <c r="O60" s="49">
        <v>100</v>
      </c>
    </row>
    <row r="61" spans="1:15" x14ac:dyDescent="0.25">
      <c r="A61" s="43" t="s">
        <v>40</v>
      </c>
      <c r="B61" s="120">
        <f>B34+B38+B46+B50+B54+B58+B30+B26+B22+B42</f>
        <v>13.300774248499128</v>
      </c>
      <c r="C61" s="49">
        <f>C34+C38+C46+C50+C54+C30+C26+C22+C42</f>
        <v>5.8037756684360335</v>
      </c>
      <c r="D61" s="49">
        <f>D34+D38+D46+D50+D30+D26+D22+D42</f>
        <v>14.402669577291954</v>
      </c>
      <c r="E61" s="49">
        <f>E34+E38+E46+E30+E26+E22+E42</f>
        <v>0.10275610613135912</v>
      </c>
      <c r="F61" s="49">
        <f>F34+F38+F30+F26+F22+F42</f>
        <v>1.2005334314214463E-2</v>
      </c>
      <c r="G61" s="49">
        <f>SUM(G38,G34,G30,G26,G22)</f>
        <v>2.5508496686408973E-2</v>
      </c>
      <c r="H61" s="49">
        <f>H34+H30+H26+H22</f>
        <v>0.10976169332917705</v>
      </c>
      <c r="I61" s="49">
        <f>I30+I26+I22</f>
        <v>0.17335540099750621</v>
      </c>
      <c r="J61" s="49">
        <f>J26+J22</f>
        <v>0.18381546134663337</v>
      </c>
      <c r="K61" s="49">
        <f>K22</f>
        <v>0.23633416458852868</v>
      </c>
      <c r="L61" s="120">
        <f>SUM(B61:K61)</f>
        <v>34.350756151620942</v>
      </c>
      <c r="M61" s="49"/>
      <c r="N61" s="43"/>
      <c r="O61" s="43"/>
    </row>
    <row r="62" spans="1:15" x14ac:dyDescent="0.25">
      <c r="A62" s="43" t="s">
        <v>39</v>
      </c>
      <c r="B62" s="43">
        <f>B61*100/$L$61</f>
        <v>38.720470052510017</v>
      </c>
      <c r="C62" s="43">
        <f t="shared" ref="C62:K62" si="10">C61*100/$L$61</f>
        <v>16.895627108814505</v>
      </c>
      <c r="D62" s="43">
        <f t="shared" si="10"/>
        <v>41.928246102414604</v>
      </c>
      <c r="E62" s="43">
        <f t="shared" si="10"/>
        <v>0.29913782880878526</v>
      </c>
      <c r="F62" s="43">
        <f t="shared" si="10"/>
        <v>3.4949257772446313E-2</v>
      </c>
      <c r="G62" s="43">
        <f t="shared" si="10"/>
        <v>7.4258908810673388E-2</v>
      </c>
      <c r="H62" s="43">
        <f>H61*100/$L$61</f>
        <v>0.3195321024221402</v>
      </c>
      <c r="I62" s="43">
        <f t="shared" si="10"/>
        <v>0.50466254725902415</v>
      </c>
      <c r="J62" s="43">
        <f t="shared" si="10"/>
        <v>0.53511328989466656</v>
      </c>
      <c r="K62" s="43">
        <f t="shared" si="10"/>
        <v>0.68800280129314284</v>
      </c>
      <c r="L62" s="43">
        <f>SUM(B62:K62)</f>
        <v>100.00000000000001</v>
      </c>
      <c r="M62" s="43"/>
      <c r="N62" s="43"/>
      <c r="O62" s="43"/>
    </row>
    <row r="63" spans="1:15" x14ac:dyDescent="0.25">
      <c r="A63" s="66"/>
      <c r="B63" s="66"/>
      <c r="C63" s="66"/>
      <c r="D63" s="66"/>
      <c r="E63" s="66"/>
      <c r="F63" s="66"/>
      <c r="G63" s="66"/>
      <c r="H63" s="66"/>
      <c r="I63" s="66"/>
      <c r="J63" s="66"/>
      <c r="K63" s="66"/>
      <c r="L63" s="66"/>
      <c r="M63" s="66"/>
      <c r="N63" s="66"/>
      <c r="O63" s="66"/>
    </row>
    <row r="64" spans="1:15" x14ac:dyDescent="0.25">
      <c r="A64" s="43"/>
      <c r="B64" s="43"/>
      <c r="C64" s="43"/>
      <c r="D64" s="43"/>
      <c r="E64" s="43"/>
      <c r="F64" s="43"/>
      <c r="G64" s="43"/>
      <c r="H64" s="43"/>
      <c r="I64" s="43"/>
      <c r="J64" s="43"/>
      <c r="K64" s="43"/>
      <c r="L64" s="66"/>
      <c r="M64" s="66"/>
      <c r="N64" s="66"/>
      <c r="O64" s="66"/>
    </row>
    <row r="65" spans="1:15" x14ac:dyDescent="0.25">
      <c r="A65" s="43" t="s">
        <v>46</v>
      </c>
      <c r="B65" s="36" t="s">
        <v>0</v>
      </c>
      <c r="C65" s="36" t="s">
        <v>32</v>
      </c>
      <c r="D65" s="39" t="s">
        <v>5</v>
      </c>
      <c r="E65" s="36" t="s">
        <v>2</v>
      </c>
      <c r="F65" s="36" t="s">
        <v>4</v>
      </c>
      <c r="G65" s="36" t="s">
        <v>14</v>
      </c>
      <c r="H65" s="36" t="s">
        <v>16</v>
      </c>
      <c r="I65" s="36" t="s">
        <v>17</v>
      </c>
      <c r="J65" s="36" t="s">
        <v>18</v>
      </c>
      <c r="K65" s="121" t="s">
        <v>19</v>
      </c>
      <c r="L65" s="66" t="s">
        <v>53</v>
      </c>
      <c r="M65" s="66" t="s">
        <v>54</v>
      </c>
      <c r="N65" s="66"/>
      <c r="O65" s="66"/>
    </row>
    <row r="66" spans="1:15" x14ac:dyDescent="0.25">
      <c r="A66" s="43"/>
      <c r="B66" s="43"/>
      <c r="C66" s="43"/>
      <c r="D66" s="43"/>
      <c r="E66" s="43"/>
      <c r="F66" s="43"/>
      <c r="G66" s="43"/>
      <c r="H66" s="43"/>
      <c r="I66" s="43"/>
      <c r="J66" s="43"/>
      <c r="K66" s="43"/>
      <c r="L66" s="66"/>
      <c r="M66" s="66"/>
      <c r="N66" s="66"/>
      <c r="O66" s="66"/>
    </row>
    <row r="67" spans="1:15" x14ac:dyDescent="0.25">
      <c r="A67" s="49" t="s">
        <v>21</v>
      </c>
      <c r="B67" s="43"/>
      <c r="C67" s="43"/>
      <c r="D67" s="43"/>
      <c r="E67" s="43"/>
      <c r="F67" s="43"/>
      <c r="G67" s="43"/>
      <c r="H67" s="43"/>
      <c r="I67" s="43"/>
      <c r="J67" s="43">
        <f>J12</f>
        <v>4.8628428927680796</v>
      </c>
      <c r="K67" s="43"/>
      <c r="L67" s="66"/>
      <c r="M67" s="66"/>
      <c r="N67" s="66"/>
      <c r="O67" s="66"/>
    </row>
    <row r="68" spans="1:15" x14ac:dyDescent="0.25">
      <c r="A68" s="66" t="s">
        <v>38</v>
      </c>
      <c r="B68" s="66">
        <f>IFERROR(INDEX('table FEUILLUS'!BB3:BB203,MATCH($J$67,'table FEUILLUS'!$BJ$3:$BJ$203,1)),0)</f>
        <v>5.4000000000000003E-3</v>
      </c>
      <c r="C68" s="66">
        <f>IFERROR(INDEX('table FEUILLUS'!BC3:BC203,MATCH($J$67,'table FEUILLUS'!$BJ$3:$BJ$203,1)),0)</f>
        <v>1.6199999999999999E-2</v>
      </c>
      <c r="D68" s="66">
        <f>IFERROR(INDEX('table FEUILLUS'!BD3:BD203,MATCH($J$67,'table FEUILLUS'!$BJ$3:$BJ$203,1)),0)</f>
        <v>4.4549999999999999E-2</v>
      </c>
      <c r="E68" s="66">
        <f>IFERROR(INDEX('table FEUILLUS'!BE3:BE203,MATCH($J$67,'table FEUILLUS'!$BJ$3:$BJ$203,1)),0)</f>
        <v>6.8849999999999995E-2</v>
      </c>
      <c r="F68" s="66">
        <f>IFERROR(INDEX('table FEUILLUS'!BF3:BF203,MATCH($J$67,'table FEUILLUS'!$BJ$3:$BJ$203,1)),0)</f>
        <v>0.40500000000000003</v>
      </c>
      <c r="G68" s="66">
        <f>IFERROR(INDEX('table FEUILLUS'!BG3:BG203,MATCH($J$67,'table FEUILLUS'!$BJ$3:$BJ$203,1)),0)</f>
        <v>1.62</v>
      </c>
      <c r="H68" s="66">
        <f>IFERROR(INDEX('table FEUILLUS'!BH3:BH203,MATCH($J$67,'table FEUILLUS'!$BJ$3:$BJ$203,1)),0)</f>
        <v>2.7</v>
      </c>
      <c r="I68" s="66">
        <f>IFERROR(INDEX('table FEUILLUS'!BI3:BI203,MATCH($J$67,'table FEUILLUS'!$BJ$3:$BJ$203,1)),0)</f>
        <v>3.78</v>
      </c>
      <c r="J68" s="66">
        <f>IFERROR(INDEX('table FEUILLUS'!BJ3:BJ203,MATCH($J$67,'table FEUILLUS'!$BJ$3:$BJ$203,1)),0)</f>
        <v>4.8600000000000003</v>
      </c>
      <c r="K68" s="66"/>
      <c r="L68" s="66"/>
      <c r="M68" s="66"/>
      <c r="N68" s="66"/>
      <c r="O68" s="66"/>
    </row>
    <row r="69" spans="1:15" x14ac:dyDescent="0.25">
      <c r="A69" s="66" t="s">
        <v>37</v>
      </c>
      <c r="B69" s="66">
        <f>$J$67*B68/100</f>
        <v>2.625935162094763E-4</v>
      </c>
      <c r="C69" s="66">
        <f t="shared" ref="C69:J69" si="11">$J$67*C68/100</f>
        <v>7.8778054862842879E-4</v>
      </c>
      <c r="D69" s="66">
        <f t="shared" si="11"/>
        <v>2.1663965087281795E-3</v>
      </c>
      <c r="E69" s="66">
        <f t="shared" si="11"/>
        <v>3.3480673316708225E-3</v>
      </c>
      <c r="F69" s="66">
        <f t="shared" si="11"/>
        <v>1.9694513715710724E-2</v>
      </c>
      <c r="G69" s="66">
        <f t="shared" si="11"/>
        <v>7.8778054862842894E-2</v>
      </c>
      <c r="H69" s="66">
        <f t="shared" si="11"/>
        <v>0.13129675810473815</v>
      </c>
      <c r="I69" s="66">
        <f t="shared" si="11"/>
        <v>0.18381546134663337</v>
      </c>
      <c r="J69" s="66">
        <f t="shared" si="11"/>
        <v>0.23633416458852868</v>
      </c>
      <c r="K69" s="66">
        <f>SUM(B69:J69)</f>
        <v>0.65648379052369066</v>
      </c>
      <c r="L69" s="66">
        <f>IFERROR(INDEX('table FEUILLUS'!BA3:BA203,MATCH($J$67,'table FEUILLUS'!$BJ$3:$BJ$203,1)),0)</f>
        <v>13.5</v>
      </c>
      <c r="M69" s="66">
        <f>L69*100/L103</f>
        <v>13.235294117647058</v>
      </c>
      <c r="N69" s="66"/>
      <c r="O69" s="66"/>
    </row>
    <row r="70" spans="1:15" x14ac:dyDescent="0.25">
      <c r="A70" s="66"/>
      <c r="B70" s="66"/>
      <c r="C70" s="66"/>
      <c r="D70" s="66"/>
      <c r="E70" s="66"/>
      <c r="F70" s="66"/>
      <c r="G70" s="66"/>
      <c r="H70" s="66"/>
      <c r="I70" s="66"/>
      <c r="J70" s="66"/>
      <c r="K70" s="66"/>
      <c r="L70" s="66"/>
      <c r="M70" s="66"/>
      <c r="N70" s="66"/>
      <c r="O70" s="66"/>
    </row>
    <row r="71" spans="1:15" x14ac:dyDescent="0.25">
      <c r="A71" s="94" t="s">
        <v>20</v>
      </c>
      <c r="B71" s="66"/>
      <c r="C71" s="66"/>
      <c r="D71" s="66"/>
      <c r="E71" s="66"/>
      <c r="F71" s="66"/>
      <c r="G71" s="66"/>
      <c r="H71" s="66"/>
      <c r="I71" s="66">
        <f>I12-I68</f>
        <v>-3.3435910224438903</v>
      </c>
      <c r="J71" s="66"/>
      <c r="K71" s="66"/>
      <c r="L71" s="66"/>
      <c r="M71" s="66"/>
      <c r="N71" s="66"/>
      <c r="O71" s="66"/>
    </row>
    <row r="72" spans="1:15" x14ac:dyDescent="0.25">
      <c r="A72" s="66" t="s">
        <v>38</v>
      </c>
      <c r="B72" s="66">
        <f>IFERROR(INDEX('table FEUILLUS'!AR3:AR203,(MATCH($I$71,'table FEUILLUS'!$AY$3:$AY$203,1))),0)</f>
        <v>0</v>
      </c>
      <c r="C72" s="66">
        <f>IFERROR(INDEX('table FEUILLUS'!AS3:AS203,(MATCH($I$71,'table FEUILLUS'!$AY$3:$AY$203,1))),0)</f>
        <v>0</v>
      </c>
      <c r="D72" s="66">
        <f>IFERROR(INDEX('table FEUILLUS'!AT3:AT203,(MATCH($I$71,'table FEUILLUS'!$AY$3:$AY$203,1))),0)</f>
        <v>0</v>
      </c>
      <c r="E72" s="66">
        <f>IFERROR(INDEX('table FEUILLUS'!AU3:AU203,(MATCH($I$71,'table FEUILLUS'!$AY$3:$AY$203,1))),0)</f>
        <v>0</v>
      </c>
      <c r="F72" s="66">
        <f>IFERROR(INDEX('table FEUILLUS'!AV3:AV203,(MATCH($I$71,'table FEUILLUS'!$AY$3:$AY$203,1))),0)</f>
        <v>0</v>
      </c>
      <c r="G72" s="66">
        <f>IFERROR(INDEX('table FEUILLUS'!AW3:AW203,(MATCH($I$71,'table FEUILLUS'!$AY$3:$AY$203,1))),0)</f>
        <v>0</v>
      </c>
      <c r="H72" s="66">
        <f>IFERROR(INDEX('table FEUILLUS'!AX3:AX203,(MATCH($I$71,'table FEUILLUS'!$AY$3:$AY$203,1))),0)</f>
        <v>0</v>
      </c>
      <c r="I72" s="66">
        <f>IFERROR(INDEX('table FEUILLUS'!AY3:AY203,(MATCH($I$71,'table FEUILLUS'!$AY$3:$AY$203,1))),0)</f>
        <v>0</v>
      </c>
      <c r="J72" s="66"/>
      <c r="K72" s="66"/>
      <c r="L72" s="66"/>
      <c r="M72" s="66"/>
      <c r="N72" s="66"/>
      <c r="O72" s="66"/>
    </row>
    <row r="73" spans="1:15" x14ac:dyDescent="0.25">
      <c r="A73" s="66" t="s">
        <v>37</v>
      </c>
      <c r="B73" s="66">
        <f>$I$71*B72/100</f>
        <v>0</v>
      </c>
      <c r="C73" s="66">
        <f t="shared" ref="C73:I73" si="12">$I$71*C72/100</f>
        <v>0</v>
      </c>
      <c r="D73" s="66">
        <f t="shared" si="12"/>
        <v>0</v>
      </c>
      <c r="E73" s="66">
        <f t="shared" si="12"/>
        <v>0</v>
      </c>
      <c r="F73" s="66">
        <f t="shared" si="12"/>
        <v>0</v>
      </c>
      <c r="G73" s="66">
        <f t="shared" si="12"/>
        <v>0</v>
      </c>
      <c r="H73" s="66">
        <f t="shared" si="12"/>
        <v>0</v>
      </c>
      <c r="I73" s="66">
        <f t="shared" si="12"/>
        <v>0</v>
      </c>
      <c r="J73" s="66"/>
      <c r="K73" s="66">
        <f>SUM(B73:I73)</f>
        <v>0</v>
      </c>
      <c r="L73" s="66">
        <f>IFERROR(INDEX('table FEUILLUS'!AQ3:AQ203,MATCH($I$71,'table FEUILLUS'!$AY$3:$AY$203,1)),0)</f>
        <v>0</v>
      </c>
      <c r="M73" s="66">
        <f>L73*100/L103</f>
        <v>0</v>
      </c>
      <c r="N73" s="66"/>
      <c r="O73" s="66"/>
    </row>
    <row r="74" spans="1:15" x14ac:dyDescent="0.25">
      <c r="A74" s="66"/>
      <c r="B74" s="66"/>
      <c r="C74" s="66"/>
      <c r="D74" s="66"/>
      <c r="E74" s="66"/>
      <c r="F74" s="66"/>
      <c r="G74" s="66"/>
      <c r="H74" s="66"/>
      <c r="I74" s="66"/>
      <c r="J74" s="66"/>
      <c r="K74" s="66"/>
      <c r="L74" s="66"/>
      <c r="M74" s="66"/>
      <c r="N74" s="66"/>
      <c r="O74" s="66"/>
    </row>
    <row r="75" spans="1:15" x14ac:dyDescent="0.25">
      <c r="A75" s="94" t="s">
        <v>15</v>
      </c>
      <c r="B75" s="66"/>
      <c r="C75" s="66"/>
      <c r="D75" s="66"/>
      <c r="E75" s="66"/>
      <c r="F75" s="66"/>
      <c r="G75" s="66"/>
      <c r="H75" s="66">
        <f>H12-H68-H72</f>
        <v>2.1628428927680794</v>
      </c>
      <c r="I75" s="66"/>
      <c r="J75" s="66"/>
      <c r="K75" s="66"/>
      <c r="L75" s="66"/>
      <c r="M75" s="66"/>
      <c r="N75" s="66"/>
      <c r="O75" s="66"/>
    </row>
    <row r="76" spans="1:15" x14ac:dyDescent="0.25">
      <c r="A76" s="66" t="s">
        <v>38</v>
      </c>
      <c r="B76" s="66">
        <f>IFERROR(INDEX('table FEUILLUS'!AI3:AI203,MATCH($H$75,'table FEUILLUS'!$AO$3:$AO$203,1)),0)</f>
        <v>3.8888888888888883E-3</v>
      </c>
      <c r="C76" s="66">
        <f>IFERROR(INDEX('table FEUILLUS'!AJ3:AJ203,MATCH($H$75,'table FEUILLUS'!$AO$3:$AO$203,1)),0)</f>
        <v>1.1666666666666665E-2</v>
      </c>
      <c r="D76" s="66">
        <f>IFERROR(INDEX('table FEUILLUS'!AK3:AK203,MATCH($H$75,'table FEUILLUS'!$AO$3:$AO$203,1)),0)</f>
        <v>3.2083333333333332E-2</v>
      </c>
      <c r="E76" s="66">
        <f>IFERROR(INDEX('table FEUILLUS'!AL3:AL203,MATCH($H$75,'table FEUILLUS'!$AO$3:$AO$203,1)),0)</f>
        <v>4.958333333333334E-2</v>
      </c>
      <c r="F76" s="66">
        <f>IFERROR(INDEX('table FEUILLUS'!AM3:AM203,MATCH($H$75,'table FEUILLUS'!$AO$3:$AO$203,1)),0)</f>
        <v>0.29166666666666669</v>
      </c>
      <c r="G76" s="66">
        <f>IFERROR(INDEX('table FEUILLUS'!AN3:AN203,MATCH($H$75,'table FEUILLUS'!$AO$3:$AO$203,1)),0)</f>
        <v>1.1666666666666667</v>
      </c>
      <c r="H76" s="66">
        <f>IFERROR(INDEX('table FEUILLUS'!AO3:AO203,MATCH($H$75,'table FEUILLUS'!$AO$3:$AO$203,1)),0)</f>
        <v>1.9444444444444446</v>
      </c>
      <c r="I76" s="66"/>
      <c r="J76" s="66"/>
      <c r="K76" s="66"/>
      <c r="L76" s="66"/>
      <c r="M76" s="66"/>
      <c r="N76" s="66"/>
      <c r="O76" s="66"/>
    </row>
    <row r="77" spans="1:15" x14ac:dyDescent="0.25">
      <c r="A77" s="66" t="s">
        <v>37</v>
      </c>
      <c r="B77" s="66">
        <f>$H$75*B76/100</f>
        <v>8.4110556940980848E-5</v>
      </c>
      <c r="C77" s="66">
        <f t="shared" ref="C77:H77" si="13">$H$75*C76/100</f>
        <v>2.5233167082294256E-4</v>
      </c>
      <c r="D77" s="66">
        <f t="shared" si="13"/>
        <v>6.939120947630921E-4</v>
      </c>
      <c r="E77" s="66">
        <f t="shared" si="13"/>
        <v>1.0724096009975062E-3</v>
      </c>
      <c r="F77" s="66">
        <f t="shared" si="13"/>
        <v>6.3082917705735656E-3</v>
      </c>
      <c r="G77" s="66">
        <f t="shared" si="13"/>
        <v>2.5233167082294262E-2</v>
      </c>
      <c r="H77" s="66">
        <f t="shared" si="13"/>
        <v>4.2055278470490433E-2</v>
      </c>
      <c r="I77" s="66"/>
      <c r="J77" s="66"/>
      <c r="K77" s="66">
        <f>SUM(B77:H77)</f>
        <v>7.569950124688278E-2</v>
      </c>
      <c r="L77" s="66">
        <f>IFERROR(INDEX('table FEUILLUS'!AH3:AH203,MATCH($H$75,'table FEUILLUS'!$AO$3:$AO$203,1)),0)</f>
        <v>3.5</v>
      </c>
      <c r="M77" s="66">
        <f>L77*100/L103</f>
        <v>3.4313725490196076</v>
      </c>
      <c r="N77" s="66"/>
      <c r="O77" s="66"/>
    </row>
    <row r="78" spans="1:15" x14ac:dyDescent="0.25">
      <c r="A78" s="66"/>
      <c r="B78" s="66"/>
      <c r="C78" s="66"/>
      <c r="D78" s="66"/>
      <c r="E78" s="66"/>
      <c r="F78" s="66"/>
      <c r="G78" s="66"/>
      <c r="H78" s="66"/>
      <c r="I78" s="66"/>
      <c r="J78" s="66"/>
      <c r="K78" s="66"/>
      <c r="L78" s="66"/>
      <c r="M78" s="66"/>
      <c r="N78" s="66"/>
      <c r="O78" s="66"/>
    </row>
    <row r="79" spans="1:15" x14ac:dyDescent="0.25">
      <c r="A79" s="94" t="s">
        <v>7</v>
      </c>
      <c r="B79" s="66"/>
      <c r="C79" s="66"/>
      <c r="D79" s="66"/>
      <c r="E79" s="66"/>
      <c r="F79" s="66"/>
      <c r="G79" s="66">
        <f>G12-G68-G72-G76</f>
        <v>0.76694929343308371</v>
      </c>
      <c r="H79" s="66"/>
      <c r="I79" s="66"/>
      <c r="J79" s="66"/>
      <c r="K79" s="66"/>
      <c r="L79" s="66"/>
      <c r="M79" s="66"/>
      <c r="N79" s="66"/>
      <c r="O79" s="66"/>
    </row>
    <row r="80" spans="1:15" x14ac:dyDescent="0.25">
      <c r="A80" s="66" t="s">
        <v>38</v>
      </c>
      <c r="B80" s="66">
        <f>IFERROR(INDEX('table FEUILLUS'!AA3:AA203,MATCH($G$79,'table FEUILLUS'!$AF$3:$AF$203,1)),0)</f>
        <v>4.4000000000000003E-3</v>
      </c>
      <c r="C80" s="66">
        <f>IFERROR(INDEX('table FEUILLUS'!AB3:AB203,MATCH($G$79,'table FEUILLUS'!$AF$3:$AF$203,1)),0)</f>
        <v>1.3300000000000001E-2</v>
      </c>
      <c r="D80" s="66">
        <f>IFERROR(INDEX('table FEUILLUS'!AC3:AC203,MATCH($G$79,'table FEUILLUS'!$AF$3:$AF$203,1)),0)</f>
        <v>3.6699999999999997E-2</v>
      </c>
      <c r="E80" s="66">
        <f>IFERROR(INDEX('table FEUILLUS'!AD3:AD203,MATCH($G$79,'table FEUILLUS'!$AF$3:$AF$203,1)),0)</f>
        <v>5.67E-2</v>
      </c>
      <c r="F80" s="66">
        <f>IFERROR(INDEX('table FEUILLUS'!AE3:AE203,MATCH($G$79,'table FEUILLUS'!$AF$3:$AF$203,1)),0)</f>
        <v>0.33329999999999999</v>
      </c>
      <c r="G80" s="66">
        <f>IFERROR(INDEX('table FEUILLUS'!AF3:AF203,MATCH($G$79,'table FEUILLUS'!$AF$3:$AF$203,1)),0)</f>
        <v>0.55559999999999998</v>
      </c>
      <c r="H80" s="66"/>
      <c r="I80" s="66"/>
      <c r="J80" s="66"/>
      <c r="K80" s="66"/>
      <c r="L80" s="66"/>
      <c r="M80" s="66"/>
      <c r="N80" s="66"/>
      <c r="O80" s="66"/>
    </row>
    <row r="81" spans="1:15" x14ac:dyDescent="0.25">
      <c r="A81" s="66" t="s">
        <v>37</v>
      </c>
      <c r="B81" s="66">
        <f>$G$79*B80/100</f>
        <v>3.3745768911055686E-5</v>
      </c>
      <c r="C81" s="66">
        <f t="shared" ref="C81:G81" si="14">$G$79*C80/100</f>
        <v>1.0200425602660014E-4</v>
      </c>
      <c r="D81" s="66">
        <f t="shared" si="14"/>
        <v>2.8147039068994169E-4</v>
      </c>
      <c r="E81" s="66">
        <f t="shared" si="14"/>
        <v>4.3486024937655849E-4</v>
      </c>
      <c r="F81" s="66">
        <f t="shared" si="14"/>
        <v>2.5562419950124677E-3</v>
      </c>
      <c r="G81" s="66">
        <f t="shared" si="14"/>
        <v>4.2611702743142136E-3</v>
      </c>
      <c r="H81" s="66"/>
      <c r="I81" s="66"/>
      <c r="J81" s="66"/>
      <c r="K81" s="66">
        <f>SUM(B81:G81)</f>
        <v>7.6694929343308375E-3</v>
      </c>
      <c r="L81" s="66">
        <f>IFERROR(INDEX('table FEUILLUS'!Z3:Z203,MATCH($G$79,'table FEUILLUS'!$AF$3:$AF$203,1)),0)</f>
        <v>1</v>
      </c>
      <c r="M81" s="66">
        <f>L81*100/L103</f>
        <v>0.98039215686274506</v>
      </c>
      <c r="N81" s="66"/>
      <c r="O81" s="66"/>
    </row>
    <row r="82" spans="1:15" x14ac:dyDescent="0.25">
      <c r="A82" s="66"/>
      <c r="B82" s="66"/>
      <c r="C82" s="66"/>
      <c r="D82" s="66"/>
      <c r="E82" s="66"/>
      <c r="F82" s="66"/>
      <c r="G82" s="66"/>
      <c r="H82" s="66"/>
      <c r="I82" s="66"/>
      <c r="J82" s="66"/>
      <c r="K82" s="66"/>
      <c r="L82" s="66"/>
      <c r="M82" s="66"/>
      <c r="N82" s="66"/>
      <c r="O82" s="66"/>
    </row>
    <row r="83" spans="1:15" x14ac:dyDescent="0.25">
      <c r="A83" s="94" t="s">
        <v>47</v>
      </c>
      <c r="B83" s="66"/>
      <c r="C83" s="66"/>
      <c r="D83" s="66"/>
      <c r="E83" s="66"/>
      <c r="F83" s="66">
        <f>F12-F68-F72-F76-F80</f>
        <v>0.7780133832086451</v>
      </c>
      <c r="G83" s="66"/>
      <c r="H83" s="66"/>
      <c r="I83" s="66"/>
      <c r="J83" s="66"/>
      <c r="K83" s="66"/>
      <c r="L83" s="66"/>
      <c r="M83" s="66"/>
      <c r="N83" s="66"/>
      <c r="O83" s="66"/>
    </row>
    <row r="84" spans="1:15" x14ac:dyDescent="0.25">
      <c r="A84" s="66" t="s">
        <v>38</v>
      </c>
      <c r="B84" s="66">
        <f>IFERROR(INDEX('table FEUILLUS'!T3:T203,MATCH($F$83,'table FEUILLUS'!$X$3:$X$203,1)),0)</f>
        <v>0.01</v>
      </c>
      <c r="C84" s="66">
        <f>IFERROR(INDEX('table FEUILLUS'!U3:U203,MATCH($F$83,'table FEUILLUS'!$X$3:$X$203,1)),0)</f>
        <v>0.03</v>
      </c>
      <c r="D84" s="66">
        <f>IFERROR(INDEX('table FEUILLUS'!V3:V203,MATCH($F$83,'table FEUILLUS'!$X$3:$X$203,1)),0)</f>
        <v>8.2500000000000004E-2</v>
      </c>
      <c r="E84" s="66">
        <f>IFERROR(INDEX('table FEUILLUS'!W3:W203,MATCH($F$83,'table FEUILLUS'!$X$3:$X$203,1)),0)</f>
        <v>0.1275</v>
      </c>
      <c r="F84" s="66">
        <f>IFERROR(INDEX('table FEUILLUS'!X3:X203,MATCH($F$83,'table FEUILLUS'!$X$3:$X$203,1)),0)</f>
        <v>0.75</v>
      </c>
      <c r="G84" s="66"/>
      <c r="H84" s="66"/>
      <c r="I84" s="66"/>
      <c r="J84" s="66"/>
      <c r="K84" s="66"/>
      <c r="L84" s="66"/>
      <c r="M84" s="66"/>
      <c r="N84" s="66"/>
      <c r="O84" s="66"/>
    </row>
    <row r="85" spans="1:15" x14ac:dyDescent="0.25">
      <c r="A85" s="66" t="s">
        <v>37</v>
      </c>
      <c r="B85" s="66">
        <f>$F$83*B84/100</f>
        <v>7.7801338320864511E-5</v>
      </c>
      <c r="C85" s="66">
        <f t="shared" ref="C85:F85" si="15">$F$83*C84/100</f>
        <v>2.3340401496259355E-4</v>
      </c>
      <c r="D85" s="66">
        <f t="shared" si="15"/>
        <v>6.4186104114713222E-4</v>
      </c>
      <c r="E85" s="66">
        <f t="shared" si="15"/>
        <v>9.9196706359102249E-4</v>
      </c>
      <c r="F85" s="66">
        <f t="shared" si="15"/>
        <v>5.8351003740648392E-3</v>
      </c>
      <c r="G85" s="66"/>
      <c r="H85" s="66"/>
      <c r="I85" s="66"/>
      <c r="J85" s="66"/>
      <c r="K85" s="66">
        <f>SUM(B85:F85)</f>
        <v>7.7801338320864517E-3</v>
      </c>
      <c r="L85" s="66">
        <f>IFERROR(INDEX('table FEUILLUS'!S3:S203,MATCH($F$83,'table FEUILLUS'!$X$3:$X$203,1)),0)</f>
        <v>1</v>
      </c>
      <c r="M85" s="66">
        <f>L85*100/L103</f>
        <v>0.98039215686274506</v>
      </c>
      <c r="N85" s="66"/>
      <c r="O85" s="66"/>
    </row>
    <row r="86" spans="1:15" x14ac:dyDescent="0.25">
      <c r="A86" s="66"/>
      <c r="B86" s="66"/>
      <c r="C86" s="66"/>
      <c r="D86" s="66"/>
      <c r="E86" s="66"/>
      <c r="F86" s="66"/>
      <c r="G86" s="66"/>
      <c r="H86" s="66"/>
      <c r="I86" s="66"/>
      <c r="J86" s="66"/>
      <c r="K86" s="66"/>
      <c r="L86" s="66"/>
      <c r="M86" s="66"/>
      <c r="N86" s="66"/>
      <c r="O86" s="66"/>
    </row>
    <row r="87" spans="1:15" x14ac:dyDescent="0.25">
      <c r="A87" s="94" t="s">
        <v>10</v>
      </c>
      <c r="B87" s="66"/>
      <c r="C87" s="66"/>
      <c r="D87" s="66"/>
      <c r="E87" s="66">
        <f>E12-E68-E72-E76-E80-E84</f>
        <v>3.1886384871155444</v>
      </c>
      <c r="F87" s="66"/>
      <c r="G87" s="66"/>
      <c r="H87" s="66"/>
      <c r="I87" s="66"/>
      <c r="J87" s="66"/>
      <c r="K87" s="66"/>
      <c r="L87" s="66"/>
      <c r="M87" s="66"/>
      <c r="N87" s="66"/>
      <c r="O87" s="66"/>
    </row>
    <row r="88" spans="1:15" x14ac:dyDescent="0.25">
      <c r="A88" s="66" t="s">
        <v>38</v>
      </c>
      <c r="B88" s="66">
        <f>IFERROR(INDEX('table FEUILLUS'!N3:N203,MATCH($E$87,'table FEUILLUS'!$Q$3:$Q$203,1)),0)</f>
        <v>0.24</v>
      </c>
      <c r="C88" s="66">
        <f>IFERROR(INDEX('table FEUILLUS'!O3:O203,MATCH($E$87,'table FEUILLUS'!$Q$3:$Q$203,1)),0)</f>
        <v>0.72</v>
      </c>
      <c r="D88" s="66">
        <f>IFERROR(INDEX('table FEUILLUS'!P3:P203,MATCH($E$87,'table FEUILLUS'!$Q$3:$Q$203,1)),0)</f>
        <v>1.98</v>
      </c>
      <c r="E88" s="66">
        <f>IFERROR(INDEX('table FEUILLUS'!Q3:Q203,MATCH($E$87,'table FEUILLUS'!$Q$3:$Q$203,1)),0)</f>
        <v>3.06</v>
      </c>
      <c r="F88" s="66"/>
      <c r="G88" s="66"/>
      <c r="H88" s="66"/>
      <c r="I88" s="66"/>
      <c r="J88" s="66"/>
      <c r="K88" s="66"/>
      <c r="L88" s="66"/>
      <c r="M88" s="66"/>
      <c r="N88" s="66"/>
      <c r="O88" s="66"/>
    </row>
    <row r="89" spans="1:15" x14ac:dyDescent="0.25">
      <c r="A89" s="66" t="s">
        <v>37</v>
      </c>
      <c r="B89" s="66">
        <f>$E$87*B88/100</f>
        <v>7.6527323690773067E-3</v>
      </c>
      <c r="C89" s="66">
        <f t="shared" ref="C89:E89" si="16">$E$87*C88/100</f>
        <v>2.2958197107231917E-2</v>
      </c>
      <c r="D89" s="66">
        <f t="shared" si="16"/>
        <v>6.3135042044887776E-2</v>
      </c>
      <c r="E89" s="66">
        <f t="shared" si="16"/>
        <v>9.7572337705735673E-2</v>
      </c>
      <c r="F89" s="66"/>
      <c r="G89" s="66"/>
      <c r="H89" s="66"/>
      <c r="I89" s="66"/>
      <c r="J89" s="66"/>
      <c r="K89" s="66">
        <f>SUM(B89:E89)</f>
        <v>0.19131830922693266</v>
      </c>
      <c r="L89" s="66">
        <f>IFERROR(INDEX('table FEUILLUS'!M3:M203,MATCH($E$87,'table FEUILLUS'!$Q$3:$Q$203,1)),0)</f>
        <v>6</v>
      </c>
      <c r="M89" s="66">
        <f>L89*100/L103</f>
        <v>5.882352941176471</v>
      </c>
      <c r="N89" s="66"/>
      <c r="O89" s="66"/>
    </row>
    <row r="90" spans="1:15" x14ac:dyDescent="0.25">
      <c r="A90" s="66"/>
      <c r="B90" s="66"/>
      <c r="C90" s="66"/>
      <c r="D90" s="66"/>
      <c r="E90" s="66"/>
      <c r="F90" s="66"/>
      <c r="G90" s="66"/>
      <c r="H90" s="66"/>
      <c r="I90" s="66"/>
      <c r="J90" s="66"/>
      <c r="K90" s="66"/>
      <c r="L90" s="66"/>
      <c r="M90" s="66"/>
      <c r="N90" s="66"/>
      <c r="O90" s="66"/>
    </row>
    <row r="91" spans="1:15" x14ac:dyDescent="0.25">
      <c r="A91" s="94" t="s">
        <v>11</v>
      </c>
      <c r="B91" s="66"/>
      <c r="C91" s="66"/>
      <c r="D91" s="66">
        <f>D12-D68-D72-D76-D80-D84-D88</f>
        <v>38.036136741479631</v>
      </c>
      <c r="E91" s="66"/>
      <c r="F91" s="66"/>
      <c r="G91" s="66"/>
      <c r="H91" s="66"/>
      <c r="I91" s="66"/>
      <c r="J91" s="66"/>
      <c r="K91" s="66"/>
      <c r="L91" s="66"/>
      <c r="M91" s="66"/>
      <c r="N91" s="66"/>
      <c r="O91" s="66"/>
    </row>
    <row r="92" spans="1:15" x14ac:dyDescent="0.25">
      <c r="A92" s="66" t="s">
        <v>38</v>
      </c>
      <c r="B92" s="66">
        <f>IFERROR(INDEX('table FEUILLUS'!I3:I203,MATCH($D$91,'table FEUILLUS'!$K$3:$K$203,1)),0)</f>
        <v>4.5696000000000003</v>
      </c>
      <c r="C92" s="66">
        <f>IFERROR(INDEX('table FEUILLUS'!J3:J203,MATCH($D$91,'table FEUILLUS'!$K$3:$K$203,1)),0)</f>
        <v>13.714399999999998</v>
      </c>
      <c r="D92" s="66">
        <f>IFERROR(INDEX('table FEUILLUS'!K3:K203,MATCH($D$91,'table FEUILLUS'!$K$3:$K$203,1)),0)</f>
        <v>37.715999999999994</v>
      </c>
      <c r="E92" s="66"/>
      <c r="F92" s="66"/>
      <c r="G92" s="66"/>
      <c r="H92" s="66"/>
      <c r="I92" s="66"/>
      <c r="J92" s="66"/>
      <c r="K92" s="66"/>
      <c r="L92" s="66"/>
      <c r="M92" s="66"/>
      <c r="N92" s="66"/>
      <c r="O92" s="66"/>
    </row>
    <row r="93" spans="1:15" x14ac:dyDescent="0.25">
      <c r="A93" s="66" t="s">
        <v>37</v>
      </c>
      <c r="B93" s="66">
        <f>$D$91*B92/100</f>
        <v>1.7380993045386532</v>
      </c>
      <c r="C93" s="66">
        <f t="shared" ref="C93:D93" si="17">$D$91*C92/100</f>
        <v>5.2164279372734814</v>
      </c>
      <c r="D93" s="66">
        <f t="shared" si="17"/>
        <v>14.345709333416455</v>
      </c>
      <c r="E93" s="66"/>
      <c r="F93" s="66"/>
      <c r="G93" s="66"/>
      <c r="H93" s="66"/>
      <c r="I93" s="66"/>
      <c r="J93" s="66"/>
      <c r="K93" s="66">
        <f>SUM(B93:D93)</f>
        <v>21.300236575228588</v>
      </c>
      <c r="L93" s="66">
        <f>IFERROR(INDEX('table FEUILLUS'!H3:H203,MATCH($D$91,'table FEUILLUS'!$K$3:$K$203,1)),0)</f>
        <v>56</v>
      </c>
      <c r="M93" s="66">
        <f>L93*100/L103</f>
        <v>54.901960784313722</v>
      </c>
      <c r="N93" s="66"/>
      <c r="O93" s="66"/>
    </row>
    <row r="94" spans="1:15" x14ac:dyDescent="0.25">
      <c r="A94" s="66"/>
      <c r="B94" s="66"/>
      <c r="C94" s="66"/>
      <c r="D94" s="66"/>
      <c r="E94" s="66"/>
      <c r="F94" s="66"/>
      <c r="G94" s="66"/>
      <c r="H94" s="66"/>
      <c r="I94" s="66"/>
      <c r="J94" s="66"/>
      <c r="K94" s="66"/>
      <c r="L94" s="66"/>
      <c r="M94" s="66"/>
      <c r="N94" s="66"/>
      <c r="O94" s="66"/>
    </row>
    <row r="95" spans="1:15" x14ac:dyDescent="0.25">
      <c r="A95" s="94" t="s">
        <v>12</v>
      </c>
      <c r="B95" s="66"/>
      <c r="C95" s="66">
        <f>C12-C68-C72-C76-C80-C84-C88-C92</f>
        <v>7.5642587697423096</v>
      </c>
      <c r="D95" s="66"/>
      <c r="E95" s="66"/>
      <c r="F95" s="66"/>
      <c r="G95" s="66"/>
      <c r="H95" s="66"/>
      <c r="I95" s="66"/>
      <c r="J95" s="66"/>
      <c r="K95" s="66"/>
      <c r="L95" s="66"/>
      <c r="M95" s="66"/>
      <c r="N95" s="66"/>
      <c r="O95" s="66"/>
    </row>
    <row r="96" spans="1:15" x14ac:dyDescent="0.25">
      <c r="A96" s="66" t="s">
        <v>38</v>
      </c>
      <c r="B96" s="66">
        <f>IFERROR(INDEX('table FEUILLUS'!E3:E203,MATCH($C$95,'table FEUILLUS'!$F$3:$F$203,1)),0)</f>
        <v>2.5</v>
      </c>
      <c r="C96" s="66">
        <f>IFERROR(INDEX('table FEUILLUS'!F3:F203,MATCH($C$95,'table FEUILLUS'!$F$3:$F$203,1)),0)</f>
        <v>7.5</v>
      </c>
      <c r="D96" s="66"/>
      <c r="E96" s="66"/>
      <c r="F96" s="66"/>
      <c r="G96" s="66"/>
      <c r="H96" s="66"/>
      <c r="I96" s="66"/>
      <c r="J96" s="66"/>
      <c r="K96" s="66"/>
      <c r="L96" s="66"/>
      <c r="M96" s="66"/>
      <c r="N96" s="66"/>
      <c r="O96" s="66"/>
    </row>
    <row r="97" spans="1:15" x14ac:dyDescent="0.25">
      <c r="A97" s="66" t="s">
        <v>37</v>
      </c>
      <c r="B97" s="66">
        <f>$C$95*B96/100</f>
        <v>0.18910646924355773</v>
      </c>
      <c r="C97" s="66">
        <f>$C$95*C96/100</f>
        <v>0.56731940773067324</v>
      </c>
      <c r="D97" s="66"/>
      <c r="E97" s="66"/>
      <c r="F97" s="66"/>
      <c r="G97" s="66"/>
      <c r="H97" s="66"/>
      <c r="I97" s="66"/>
      <c r="J97" s="66"/>
      <c r="K97" s="66">
        <f>SUM(B97:C97)</f>
        <v>0.75642587697423092</v>
      </c>
      <c r="L97" s="66">
        <f>IFERROR(INDEX('table FEUILLUS'!D3:D203,MATCH($C$95,'table FEUILLUS'!$F$3:$F$203,1)),0)</f>
        <v>10</v>
      </c>
      <c r="M97" s="66">
        <f>L97*100/L103</f>
        <v>9.8039215686274517</v>
      </c>
      <c r="N97" s="66"/>
      <c r="O97" s="66"/>
    </row>
    <row r="98" spans="1:15" x14ac:dyDescent="0.25">
      <c r="A98" s="66"/>
      <c r="B98" s="66"/>
      <c r="C98" s="66"/>
      <c r="D98" s="66"/>
      <c r="E98" s="66"/>
      <c r="F98" s="66"/>
      <c r="G98" s="66"/>
      <c r="H98" s="66"/>
      <c r="I98" s="66"/>
      <c r="J98" s="66"/>
      <c r="K98" s="66"/>
      <c r="L98" s="66"/>
      <c r="M98" s="66"/>
      <c r="N98" s="66"/>
      <c r="O98" s="66"/>
    </row>
    <row r="99" spans="1:15" x14ac:dyDescent="0.25">
      <c r="A99" s="94" t="s">
        <v>9</v>
      </c>
      <c r="B99" s="66">
        <f>B12-B68-B72-B76-B80-B84-B88-B92-B96</f>
        <v>11.369953006372956</v>
      </c>
      <c r="C99" s="66"/>
      <c r="D99" s="66"/>
      <c r="E99" s="66"/>
      <c r="F99" s="66"/>
      <c r="G99" s="66"/>
      <c r="H99" s="66"/>
      <c r="I99" s="66"/>
      <c r="J99" s="66"/>
      <c r="K99" s="66"/>
      <c r="L99" s="66"/>
      <c r="M99" s="66"/>
      <c r="N99" s="66"/>
      <c r="O99" s="66"/>
    </row>
    <row r="100" spans="1:15" x14ac:dyDescent="0.25">
      <c r="A100" s="66" t="s">
        <v>38</v>
      </c>
      <c r="B100" s="66">
        <f>IFERROR(INDEX('table FEUILLUS'!B3:B203,MATCH($B$99,'table FEUILLUS'!$B$3:$B$203,1)),0)</f>
        <v>11</v>
      </c>
      <c r="C100" s="66"/>
      <c r="D100" s="66"/>
      <c r="E100" s="66"/>
      <c r="F100" s="66"/>
      <c r="G100" s="66"/>
      <c r="H100" s="66"/>
      <c r="I100" s="66"/>
      <c r="J100" s="66"/>
      <c r="K100" s="66"/>
      <c r="L100" s="66"/>
      <c r="M100" s="66"/>
      <c r="N100" s="66"/>
      <c r="O100" s="66"/>
    </row>
    <row r="101" spans="1:15" x14ac:dyDescent="0.25">
      <c r="A101" s="66" t="s">
        <v>37</v>
      </c>
      <c r="B101" s="66">
        <f>B99</f>
        <v>11.369953006372956</v>
      </c>
      <c r="C101" s="66"/>
      <c r="D101" s="66"/>
      <c r="E101" s="66"/>
      <c r="F101" s="66"/>
      <c r="G101" s="66"/>
      <c r="H101" s="66"/>
      <c r="I101" s="66"/>
      <c r="J101" s="66"/>
      <c r="K101" s="66">
        <f>SUM(B101)</f>
        <v>11.369953006372956</v>
      </c>
      <c r="L101" s="66">
        <f>IFERROR(INDEX('table FEUILLUS'!B3:B203,MATCH($B$99,'table FEUILLUS'!$B$3:$B$203,1)),0)</f>
        <v>11</v>
      </c>
      <c r="M101" s="66">
        <f>L101*100/L103</f>
        <v>10.784313725490197</v>
      </c>
      <c r="N101" s="66"/>
      <c r="O101" s="66"/>
    </row>
    <row r="102" spans="1:15" x14ac:dyDescent="0.25">
      <c r="A102" s="66"/>
      <c r="B102" s="66"/>
      <c r="C102" s="66"/>
      <c r="D102" s="66"/>
      <c r="E102" s="66"/>
      <c r="F102" s="66"/>
      <c r="G102" s="66"/>
      <c r="H102" s="66"/>
      <c r="I102" s="66"/>
      <c r="J102" s="66"/>
      <c r="K102" s="66"/>
      <c r="L102" s="66"/>
      <c r="M102" s="66"/>
      <c r="N102" s="66"/>
      <c r="O102" s="66"/>
    </row>
    <row r="103" spans="1:15" x14ac:dyDescent="0.25">
      <c r="A103" s="66"/>
      <c r="B103" s="66"/>
      <c r="C103" s="66"/>
      <c r="D103" s="66"/>
      <c r="E103" s="66"/>
      <c r="F103" s="66"/>
      <c r="G103" s="66"/>
      <c r="H103" s="66"/>
      <c r="I103" s="66"/>
      <c r="J103" s="66"/>
      <c r="K103" s="66"/>
      <c r="L103" s="66">
        <f>+SUM(L101,L97,L93,L89,L85,L81,L77,L73,L69)</f>
        <v>102</v>
      </c>
      <c r="M103" s="66">
        <f>SUM(M101,M97,M93,M89,M85,M81,M77,M73,M69)</f>
        <v>100.00000000000001</v>
      </c>
      <c r="N103" s="66"/>
      <c r="O103" s="66"/>
    </row>
    <row r="104" spans="1:15" x14ac:dyDescent="0.25">
      <c r="A104" s="66"/>
      <c r="B104" s="66"/>
      <c r="C104" s="66"/>
      <c r="D104" s="66"/>
      <c r="E104" s="66"/>
      <c r="F104" s="66"/>
      <c r="G104" s="66"/>
      <c r="H104" s="66"/>
      <c r="I104" s="66"/>
      <c r="J104" s="66"/>
      <c r="K104" s="66"/>
      <c r="L104" s="66"/>
      <c r="M104" s="66"/>
      <c r="N104" s="66"/>
      <c r="O104" s="66"/>
    </row>
  </sheetData>
  <sheetProtection selectLockedCells="1"/>
  <mergeCells count="1">
    <mergeCell ref="A15:L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CONIFERES</vt:lpstr>
      <vt:lpstr>table FEUILLUS</vt:lpstr>
      <vt:lpstr>Calculs décomposition</vt:lpstr>
      <vt:lpstr>Calculs recomposition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2019-07-01T10:19:30Z</dcterms:modified>
</cp:coreProperties>
</file>